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480" yWindow="360" windowWidth="15600" windowHeight="7455"/>
  </bookViews>
  <sheets>
    <sheet name="tony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tony!$AE$2</definedName>
    <definedName name="DecSun1">DATE(CalendarYear,12,1)-WEEKDAY(DATE(CalendarYear,12,1))+1</definedName>
    <definedName name="FebSun1">DATE(CalendarYear,2,1)-WEEKDAY(DATE(CalendarYear,2,1))+1</definedName>
    <definedName name="ImportantDates">tony!#REF!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tony!$B$1:$AK$30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AJ29" i="4" l="1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J25" i="4"/>
  <c r="AI25" i="4"/>
  <c r="AH25" i="4"/>
  <c r="AG25" i="4"/>
  <c r="AF25" i="4"/>
  <c r="AE25" i="4"/>
  <c r="AD25" i="4"/>
  <c r="AJ24" i="4"/>
  <c r="AI24" i="4"/>
  <c r="AH24" i="4"/>
  <c r="AG24" i="4"/>
  <c r="AF24" i="4"/>
  <c r="AE24" i="4"/>
  <c r="AD24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AA25" i="4"/>
  <c r="Z25" i="4"/>
  <c r="Y25" i="4"/>
  <c r="X25" i="4"/>
  <c r="W25" i="4"/>
  <c r="V25" i="4"/>
  <c r="U25" i="4"/>
  <c r="AA24" i="4"/>
  <c r="Z24" i="4"/>
  <c r="Y24" i="4"/>
  <c r="X24" i="4"/>
  <c r="W24" i="4"/>
  <c r="V24" i="4"/>
  <c r="U24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R25" i="4"/>
  <c r="Q25" i="4"/>
  <c r="P25" i="4"/>
  <c r="O25" i="4"/>
  <c r="N25" i="4"/>
  <c r="M25" i="4"/>
  <c r="L25" i="4"/>
  <c r="R24" i="4"/>
  <c r="Q24" i="4"/>
  <c r="P24" i="4"/>
  <c r="O24" i="4"/>
  <c r="N24" i="4"/>
  <c r="M24" i="4"/>
  <c r="L24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AJ20" i="4"/>
  <c r="AI20" i="4"/>
  <c r="AH20" i="4"/>
  <c r="AG20" i="4"/>
  <c r="AF20" i="4"/>
  <c r="AE20" i="4"/>
  <c r="AD20" i="4"/>
  <c r="AJ19" i="4"/>
  <c r="AI19" i="4"/>
  <c r="AH19" i="4"/>
  <c r="AG19" i="4"/>
  <c r="AF19" i="4"/>
  <c r="AE19" i="4"/>
  <c r="AD19" i="4"/>
  <c r="AJ18" i="4"/>
  <c r="AI18" i="4"/>
  <c r="AH18" i="4"/>
  <c r="AG18" i="4"/>
  <c r="AF18" i="4"/>
  <c r="AE18" i="4"/>
  <c r="AD18" i="4"/>
  <c r="AJ17" i="4"/>
  <c r="AI17" i="4"/>
  <c r="AH17" i="4"/>
  <c r="AG17" i="4"/>
  <c r="AF17" i="4"/>
  <c r="AE17" i="4"/>
  <c r="AD17" i="4"/>
  <c r="AJ16" i="4"/>
  <c r="AI16" i="4"/>
  <c r="AH16" i="4"/>
  <c r="AG16" i="4"/>
  <c r="AF16" i="4"/>
  <c r="AE16" i="4"/>
  <c r="AD16" i="4"/>
  <c r="AJ15" i="4"/>
  <c r="AI15" i="4"/>
  <c r="AH15" i="4"/>
  <c r="AG15" i="4"/>
  <c r="AF15" i="4"/>
  <c r="AE15" i="4"/>
  <c r="AD15" i="4"/>
  <c r="AA20" i="4"/>
  <c r="Z20" i="4"/>
  <c r="Y20" i="4"/>
  <c r="X20" i="4"/>
  <c r="W20" i="4"/>
  <c r="V20" i="4"/>
  <c r="U20" i="4"/>
  <c r="AA19" i="4"/>
  <c r="Z19" i="4"/>
  <c r="Y19" i="4"/>
  <c r="X19" i="4"/>
  <c r="W19" i="4"/>
  <c r="V19" i="4"/>
  <c r="U19" i="4"/>
  <c r="AA18" i="4"/>
  <c r="Z18" i="4"/>
  <c r="Y18" i="4"/>
  <c r="X18" i="4"/>
  <c r="W18" i="4"/>
  <c r="V18" i="4"/>
  <c r="U18" i="4"/>
  <c r="AA17" i="4"/>
  <c r="Z17" i="4"/>
  <c r="Y17" i="4"/>
  <c r="X17" i="4"/>
  <c r="W17" i="4"/>
  <c r="V17" i="4"/>
  <c r="U17" i="4"/>
  <c r="AA16" i="4"/>
  <c r="Z16" i="4"/>
  <c r="Y16" i="4"/>
  <c r="X16" i="4"/>
  <c r="W16" i="4"/>
  <c r="V16" i="4"/>
  <c r="U16" i="4"/>
  <c r="AA15" i="4"/>
  <c r="Z15" i="4"/>
  <c r="Y15" i="4"/>
  <c r="X15" i="4"/>
  <c r="W15" i="4"/>
  <c r="V15" i="4"/>
  <c r="U15" i="4"/>
  <c r="R20" i="4"/>
  <c r="Q20" i="4"/>
  <c r="P20" i="4"/>
  <c r="O20" i="4"/>
  <c r="N20" i="4"/>
  <c r="M20" i="4"/>
  <c r="L20" i="4"/>
  <c r="R19" i="4"/>
  <c r="Q19" i="4"/>
  <c r="P19" i="4"/>
  <c r="O19" i="4"/>
  <c r="N19" i="4"/>
  <c r="M19" i="4"/>
  <c r="L19" i="4"/>
  <c r="R18" i="4"/>
  <c r="Q18" i="4"/>
  <c r="P18" i="4"/>
  <c r="O18" i="4"/>
  <c r="N18" i="4"/>
  <c r="M18" i="4"/>
  <c r="L18" i="4"/>
  <c r="R17" i="4"/>
  <c r="Q17" i="4"/>
  <c r="P17" i="4"/>
  <c r="O17" i="4"/>
  <c r="N17" i="4"/>
  <c r="M17" i="4"/>
  <c r="L17" i="4"/>
  <c r="R16" i="4"/>
  <c r="Q16" i="4"/>
  <c r="P16" i="4"/>
  <c r="O16" i="4"/>
  <c r="N16" i="4"/>
  <c r="M16" i="4"/>
  <c r="L16" i="4"/>
  <c r="R15" i="4"/>
  <c r="Q15" i="4"/>
  <c r="P15" i="4"/>
  <c r="O15" i="4"/>
  <c r="N15" i="4"/>
  <c r="M15" i="4"/>
  <c r="L15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AJ11" i="4"/>
  <c r="AI11" i="4"/>
  <c r="AH11" i="4"/>
  <c r="AG11" i="4"/>
  <c r="AF11" i="4"/>
  <c r="AE11" i="4"/>
  <c r="AD11" i="4"/>
  <c r="AJ10" i="4"/>
  <c r="AI10" i="4"/>
  <c r="AH10" i="4"/>
  <c r="AG10" i="4"/>
  <c r="AF10" i="4"/>
  <c r="AE10" i="4"/>
  <c r="AD10" i="4"/>
  <c r="AJ9" i="4"/>
  <c r="AI9" i="4"/>
  <c r="AH9" i="4"/>
  <c r="AG9" i="4"/>
  <c r="AF9" i="4"/>
  <c r="AE9" i="4"/>
  <c r="AD9" i="4"/>
  <c r="AJ8" i="4"/>
  <c r="AI8" i="4"/>
  <c r="AH8" i="4"/>
  <c r="AG8" i="4"/>
  <c r="AF8" i="4"/>
  <c r="AE8" i="4"/>
  <c r="AD8" i="4"/>
  <c r="AJ7" i="4"/>
  <c r="AI7" i="4"/>
  <c r="AH7" i="4"/>
  <c r="AG7" i="4"/>
  <c r="AF7" i="4"/>
  <c r="AE7" i="4"/>
  <c r="AD7" i="4"/>
  <c r="AJ6" i="4"/>
  <c r="AI6" i="4"/>
  <c r="AH6" i="4"/>
  <c r="AG6" i="4"/>
  <c r="AF6" i="4"/>
  <c r="AE6" i="4"/>
  <c r="AD6" i="4"/>
  <c r="AA11" i="4"/>
  <c r="Z11" i="4"/>
  <c r="Y11" i="4"/>
  <c r="X11" i="4"/>
  <c r="W11" i="4"/>
  <c r="V11" i="4"/>
  <c r="U11" i="4"/>
  <c r="AA10" i="4"/>
  <c r="Z10" i="4"/>
  <c r="Y10" i="4"/>
  <c r="X10" i="4"/>
  <c r="W10" i="4"/>
  <c r="V10" i="4"/>
  <c r="U10" i="4"/>
  <c r="AA9" i="4"/>
  <c r="Z9" i="4"/>
  <c r="Y9" i="4"/>
  <c r="X9" i="4"/>
  <c r="W9" i="4"/>
  <c r="V9" i="4"/>
  <c r="U9" i="4"/>
  <c r="AA8" i="4"/>
  <c r="Z8" i="4"/>
  <c r="Y8" i="4"/>
  <c r="X8" i="4"/>
  <c r="W8" i="4"/>
  <c r="V8" i="4"/>
  <c r="U8" i="4"/>
  <c r="AA7" i="4"/>
  <c r="Z7" i="4"/>
  <c r="Y7" i="4"/>
  <c r="X7" i="4"/>
  <c r="W7" i="4"/>
  <c r="V7" i="4"/>
  <c r="U7" i="4"/>
  <c r="AA6" i="4"/>
  <c r="Z6" i="4"/>
  <c r="Y6" i="4"/>
  <c r="X6" i="4"/>
  <c r="W6" i="4"/>
  <c r="V6" i="4"/>
  <c r="U6" i="4"/>
  <c r="R11" i="4"/>
  <c r="Q11" i="4"/>
  <c r="P11" i="4"/>
  <c r="O11" i="4"/>
  <c r="N11" i="4"/>
  <c r="M11" i="4"/>
  <c r="L11" i="4"/>
  <c r="R10" i="4"/>
  <c r="Q10" i="4"/>
  <c r="P10" i="4"/>
  <c r="O10" i="4"/>
  <c r="N10" i="4"/>
  <c r="M10" i="4"/>
  <c r="L10" i="4"/>
  <c r="R9" i="4"/>
  <c r="Q9" i="4"/>
  <c r="P9" i="4"/>
  <c r="O9" i="4"/>
  <c r="N9" i="4"/>
  <c r="M9" i="4"/>
  <c r="L9" i="4"/>
  <c r="R8" i="4"/>
  <c r="Q8" i="4"/>
  <c r="P8" i="4"/>
  <c r="O8" i="4"/>
  <c r="N8" i="4"/>
  <c r="M8" i="4"/>
  <c r="L8" i="4"/>
  <c r="R7" i="4"/>
  <c r="Q7" i="4"/>
  <c r="P7" i="4"/>
  <c r="O7" i="4"/>
  <c r="N7" i="4"/>
  <c r="M7" i="4"/>
  <c r="L7" i="4"/>
  <c r="R6" i="4"/>
  <c r="Q6" i="4"/>
  <c r="P6" i="4"/>
  <c r="O6" i="4"/>
  <c r="N6" i="4"/>
  <c r="M6" i="4"/>
  <c r="L6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I6" i="4"/>
  <c r="H6" i="4"/>
  <c r="G6" i="4"/>
  <c r="F6" i="4"/>
  <c r="E6" i="4"/>
  <c r="D6" i="4"/>
  <c r="C6" i="4"/>
  <c r="AD22" i="4"/>
  <c r="U22" i="4"/>
  <c r="L22" i="4"/>
  <c r="C22" i="4"/>
  <c r="AD13" i="4"/>
  <c r="U13" i="4"/>
  <c r="L13" i="4"/>
  <c r="C13" i="4"/>
  <c r="AD4" i="4"/>
  <c r="U4" i="4"/>
  <c r="L4" i="4"/>
  <c r="C4" i="4"/>
</calcChain>
</file>

<file path=xl/sharedStrings.xml><?xml version="1.0" encoding="utf-8"?>
<sst xmlns="http://schemas.openxmlformats.org/spreadsheetml/2006/main" count="85" uniqueCount="6">
  <si>
    <t>S</t>
  </si>
  <si>
    <t>M</t>
  </si>
  <si>
    <t>T</t>
  </si>
  <si>
    <t>W</t>
  </si>
  <si>
    <t>F</t>
  </si>
  <si>
    <t>Tony Leung Chiu-Wai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</si>
</sst>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13" x14ac:knownFonts="1"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mbria"/>
      <family val="2"/>
      <scheme val="major"/>
    </font>
    <font>
      <sz val="8"/>
      <color theme="1"/>
      <name val="Calibri"/>
      <family val="2"/>
      <scheme val="minor"/>
    </font>
    <font>
      <b/>
      <sz val="20"/>
      <color theme="0" tint="-0.499984740745262"/>
      <name val="Cambria"/>
      <family val="1"/>
      <scheme val="major"/>
    </font>
    <font>
      <sz val="20"/>
      <color theme="1"/>
      <name val="Calibri"/>
      <family val="2"/>
      <scheme val="minor"/>
    </font>
    <font>
      <b/>
      <sz val="20"/>
      <color theme="0"/>
      <name val="Cambria"/>
      <family val="1"/>
      <scheme val="major"/>
    </font>
    <font>
      <sz val="20"/>
      <color theme="0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b/>
      <sz val="8"/>
      <color theme="1" tint="4.9989318521683403E-2"/>
      <name val="Cambria"/>
      <family val="2"/>
      <scheme val="major"/>
    </font>
    <font>
      <sz val="10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 applyFill="1" applyBorder="1"/>
    <xf numFmtId="165" fontId="3" fillId="0" borderId="0" xfId="0" applyNumberFormat="1" applyFont="1" applyFill="1" applyBorder="1" applyAlignment="1">
      <alignment horizontal="left"/>
    </xf>
    <xf numFmtId="0" fontId="1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/>
    <xf numFmtId="0" fontId="7" fillId="0" borderId="0" xfId="0" applyFont="1" applyFill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 applyBorder="1" applyAlignment="1"/>
    <xf numFmtId="0" fontId="12" fillId="2" borderId="0" xfId="0" applyFont="1" applyFill="1"/>
    <xf numFmtId="164" fontId="10" fillId="2" borderId="0" xfId="0" applyNumberFormat="1" applyFont="1" applyFill="1" applyBorder="1"/>
    <xf numFmtId="164" fontId="10" fillId="2" borderId="0" xfId="0" applyNumberFormat="1" applyFont="1" applyFill="1" applyBorder="1" applyAlignment="1">
      <alignment horizontal="center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2" max="2999" min="1900" page="10" val="201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1</xdr:row>
          <xdr:rowOff>85725</xdr:rowOff>
        </xdr:from>
        <xdr:to>
          <xdr:col>35</xdr:col>
          <xdr:colOff>133350</xdr:colOff>
          <xdr:row>1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P30"/>
  <sheetViews>
    <sheetView showGridLines="0" tabSelected="1" zoomScaleNormal="100" workbookViewId="0">
      <selection activeCell="AS1" sqref="AS1"/>
    </sheetView>
  </sheetViews>
  <sheetFormatPr defaultRowHeight="12.75" x14ac:dyDescent="0.2"/>
  <cols>
    <col min="1" max="1" width="3.42578125" customWidth="1"/>
    <col min="2" max="2" width="5.57031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6" width="3.28515625" customWidth="1"/>
    <col min="37" max="37" width="1.5703125" customWidth="1"/>
    <col min="39" max="39" width="2" customWidth="1"/>
    <col min="40" max="42" width="9.140625" hidden="1" customWidth="1"/>
  </cols>
  <sheetData>
    <row r="1" spans="3:36" ht="12" customHeight="1" x14ac:dyDescent="0.2"/>
    <row r="2" spans="3:36" ht="31.5" customHeight="1" x14ac:dyDescent="0.4">
      <c r="C2" s="18" t="s">
        <v>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0">
        <v>2013</v>
      </c>
      <c r="AF2" s="20"/>
      <c r="AG2" s="20"/>
      <c r="AH2" s="20"/>
      <c r="AI2" s="20"/>
      <c r="AJ2" s="13"/>
    </row>
    <row r="3" spans="3:36" ht="18" customHeight="1" x14ac:dyDescent="0.4"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  <c r="AF3" s="17"/>
      <c r="AG3" s="17"/>
      <c r="AH3" s="17"/>
      <c r="AI3" s="17"/>
      <c r="AJ3" s="13"/>
    </row>
    <row r="4" spans="3:36" x14ac:dyDescent="0.2">
      <c r="C4" s="12">
        <f>DATE(CalendarYear,1,1)</f>
        <v>41275</v>
      </c>
      <c r="D4" s="12"/>
      <c r="E4" s="12"/>
      <c r="F4" s="12"/>
      <c r="G4" s="12"/>
      <c r="H4" s="12"/>
      <c r="I4" s="12"/>
      <c r="J4" s="3"/>
      <c r="K4" s="4"/>
      <c r="L4" s="12">
        <f>DATE(CalendarYear,2,1)</f>
        <v>41306</v>
      </c>
      <c r="M4" s="12"/>
      <c r="N4" s="12"/>
      <c r="O4" s="12"/>
      <c r="P4" s="12"/>
      <c r="Q4" s="12"/>
      <c r="R4" s="12"/>
      <c r="S4" s="3"/>
      <c r="T4" s="5"/>
      <c r="U4" s="12">
        <f>DATE(CalendarYear,3,1)</f>
        <v>41334</v>
      </c>
      <c r="V4" s="12"/>
      <c r="W4" s="12"/>
      <c r="X4" s="12"/>
      <c r="Y4" s="12"/>
      <c r="Z4" s="12"/>
      <c r="AA4" s="12"/>
      <c r="AB4" s="3"/>
      <c r="AC4" s="6"/>
      <c r="AD4" s="12">
        <f>DATE(CalendarYear,4,1)</f>
        <v>41365</v>
      </c>
      <c r="AE4" s="12"/>
      <c r="AF4" s="12"/>
      <c r="AG4" s="12"/>
      <c r="AH4" s="12"/>
      <c r="AI4" s="12"/>
      <c r="AJ4" s="12"/>
    </row>
    <row r="5" spans="3:36" s="26" customFormat="1" x14ac:dyDescent="0.2">
      <c r="C5" s="21" t="s">
        <v>1</v>
      </c>
      <c r="D5" s="21" t="s">
        <v>2</v>
      </c>
      <c r="E5" s="21" t="s">
        <v>3</v>
      </c>
      <c r="F5" s="21" t="s">
        <v>2</v>
      </c>
      <c r="G5" s="21" t="s">
        <v>4</v>
      </c>
      <c r="H5" s="21" t="s">
        <v>0</v>
      </c>
      <c r="I5" s="21" t="s">
        <v>0</v>
      </c>
      <c r="J5" s="22"/>
      <c r="K5" s="23"/>
      <c r="L5" s="21" t="s">
        <v>1</v>
      </c>
      <c r="M5" s="21" t="s">
        <v>2</v>
      </c>
      <c r="N5" s="21" t="s">
        <v>3</v>
      </c>
      <c r="O5" s="21" t="s">
        <v>2</v>
      </c>
      <c r="P5" s="21" t="s">
        <v>4</v>
      </c>
      <c r="Q5" s="21" t="s">
        <v>0</v>
      </c>
      <c r="R5" s="21" t="s">
        <v>0</v>
      </c>
      <c r="S5" s="22"/>
      <c r="T5" s="24"/>
      <c r="U5" s="21" t="s">
        <v>1</v>
      </c>
      <c r="V5" s="21" t="s">
        <v>2</v>
      </c>
      <c r="W5" s="21" t="s">
        <v>3</v>
      </c>
      <c r="X5" s="21" t="s">
        <v>2</v>
      </c>
      <c r="Y5" s="21" t="s">
        <v>4</v>
      </c>
      <c r="Z5" s="21" t="s">
        <v>0</v>
      </c>
      <c r="AA5" s="21" t="s">
        <v>0</v>
      </c>
      <c r="AB5" s="22"/>
      <c r="AC5" s="25"/>
      <c r="AD5" s="21" t="s">
        <v>1</v>
      </c>
      <c r="AE5" s="21" t="s">
        <v>2</v>
      </c>
      <c r="AF5" s="21" t="s">
        <v>3</v>
      </c>
      <c r="AG5" s="21" t="s">
        <v>2</v>
      </c>
      <c r="AH5" s="21" t="s">
        <v>4</v>
      </c>
      <c r="AI5" s="21" t="s">
        <v>0</v>
      </c>
      <c r="AJ5" s="21" t="s">
        <v>0</v>
      </c>
    </row>
    <row r="6" spans="3:36" x14ac:dyDescent="0.2">
      <c r="C6" s="8" t="str">
        <f>IF(DAY(JanSun1)=1,"",IF(AND(YEAR(JanSun1+1)=CalendarYear,MONTH(JanSun1+1)=1),JanSun1+1,""))</f>
        <v/>
      </c>
      <c r="D6" s="8">
        <f>IF(DAY(JanSun1)=1,"",IF(AND(YEAR(JanSun1+2)=CalendarYear,MONTH(JanSun1+2)=1),JanSun1+2,""))</f>
        <v>41275</v>
      </c>
      <c r="E6" s="8">
        <f>IF(DAY(JanSun1)=1,"",IF(AND(YEAR(JanSun1+3)=CalendarYear,MONTH(JanSun1+3)=1),JanSun1+3,""))</f>
        <v>41276</v>
      </c>
      <c r="F6" s="8">
        <f>IF(DAY(JanSun1)=1,"",IF(AND(YEAR(JanSun1+4)=CalendarYear,MONTH(JanSun1+4)=1),JanSun1+4,""))</f>
        <v>41277</v>
      </c>
      <c r="G6" s="8">
        <f>IF(DAY(JanSun1)=1,"",IF(AND(YEAR(JanSun1+5)=CalendarYear,MONTH(JanSun1+5)=1),JanSun1+5,""))</f>
        <v>41278</v>
      </c>
      <c r="H6" s="8">
        <f>IF(DAY(JanSun1)=1,"",IF(AND(YEAR(JanSun1+6)=CalendarYear,MONTH(JanSun1+6)=1),JanSun1+6,""))</f>
        <v>41279</v>
      </c>
      <c r="I6" s="8">
        <f>IF(DAY(JanSun1)=1,IF(AND(YEAR(JanSun1)=CalendarYear,MONTH(JanSun1)=1),JanSun1,""),IF(AND(YEAR(JanSun1+7)=CalendarYear,MONTH(JanSun1+7)=1),JanSun1+7,""))</f>
        <v>41280</v>
      </c>
      <c r="J6" s="9"/>
      <c r="K6" s="8"/>
      <c r="L6" s="8" t="str">
        <f>IF(DAY(FebSun1)=1,"",IF(AND(YEAR(FebSun1+1)=CalendarYear,MONTH(FebSun1+1)=2),FebSun1+1,""))</f>
        <v/>
      </c>
      <c r="M6" s="8" t="str">
        <f>IF(DAY(FebSun1)=1,"",IF(AND(YEAR(FebSun1+2)=CalendarYear,MONTH(FebSun1+2)=2),FebSun1+2,""))</f>
        <v/>
      </c>
      <c r="N6" s="8" t="str">
        <f>IF(DAY(FebSun1)=1,"",IF(AND(YEAR(FebSun1+3)=CalendarYear,MONTH(FebSun1+3)=2),FebSun1+3,""))</f>
        <v/>
      </c>
      <c r="O6" s="8" t="str">
        <f>IF(DAY(FebSun1)=1,"",IF(AND(YEAR(FebSun1+4)=CalendarYear,MONTH(FebSun1+4)=2),FebSun1+4,""))</f>
        <v/>
      </c>
      <c r="P6" s="8">
        <f>IF(DAY(FebSun1)=1,"",IF(AND(YEAR(FebSun1+5)=CalendarYear,MONTH(FebSun1+5)=2),FebSun1+5,""))</f>
        <v>41306</v>
      </c>
      <c r="Q6" s="8">
        <f>IF(DAY(FebSun1)=1,"",IF(AND(YEAR(FebSun1+6)=CalendarYear,MONTH(FebSun1+6)=2),FebSun1+6,""))</f>
        <v>41307</v>
      </c>
      <c r="R6" s="8">
        <f>IF(DAY(FebSun1)=1,IF(AND(YEAR(FebSun1)=CalendarYear,MONTH(FebSun1)=2),FebSun1,""),IF(AND(YEAR(FebSun1+7)=CalendarYear,MONTH(FebSun1+7)=2),FebSun1+7,""))</f>
        <v>41308</v>
      </c>
      <c r="S6" s="9"/>
      <c r="T6" s="5"/>
      <c r="U6" s="8" t="str">
        <f>IF(DAY(MarSun1)=1,"",IF(AND(YEAR(MarSun1+1)=CalendarYear,MONTH(MarSun1+1)=3),MarSun1+1,""))</f>
        <v/>
      </c>
      <c r="V6" s="8" t="str">
        <f>IF(DAY(MarSun1)=1,"",IF(AND(YEAR(MarSun1+2)=CalendarYear,MONTH(MarSun1+2)=3),MarSun1+2,""))</f>
        <v/>
      </c>
      <c r="W6" s="8" t="str">
        <f>IF(DAY(MarSun1)=1,"",IF(AND(YEAR(MarSun1+3)=CalendarYear,MONTH(MarSun1+3)=3),MarSun1+3,""))</f>
        <v/>
      </c>
      <c r="X6" s="8" t="str">
        <f>IF(DAY(MarSun1)=1,"",IF(AND(YEAR(MarSun1+4)=CalendarYear,MONTH(MarSun1+4)=3),MarSun1+4,""))</f>
        <v/>
      </c>
      <c r="Y6" s="8">
        <f>IF(DAY(MarSun1)=1,"",IF(AND(YEAR(MarSun1+5)=CalendarYear,MONTH(MarSun1+5)=3),MarSun1+5,""))</f>
        <v>41334</v>
      </c>
      <c r="Z6" s="8">
        <f>IF(DAY(MarSun1)=1,"",IF(AND(YEAR(MarSun1+6)=CalendarYear,MONTH(MarSun1+6)=3),MarSun1+6,""))</f>
        <v>41335</v>
      </c>
      <c r="AA6" s="8">
        <f>IF(DAY(MarSun1)=1,IF(AND(YEAR(MarSun1)=CalendarYear,MONTH(MarSun1)=3),MarSun1,""),IF(AND(YEAR(MarSun1+7)=CalendarYear,MONTH(MarSun1+7)=3),MarSun1+7,""))</f>
        <v>41336</v>
      </c>
      <c r="AB6" s="9"/>
      <c r="AC6" s="7"/>
      <c r="AD6" s="8">
        <f>IF(DAY(AprSun1)=1,"",IF(AND(YEAR(AprSun1+1)=CalendarYear,MONTH(AprSun1+1)=4),AprSun1+1,""))</f>
        <v>41365</v>
      </c>
      <c r="AE6" s="8">
        <f>IF(DAY(AprSun1)=1,"",IF(AND(YEAR(AprSun1+2)=CalendarYear,MONTH(AprSun1+2)=4),AprSun1+2,""))</f>
        <v>41366</v>
      </c>
      <c r="AF6" s="8">
        <f>IF(DAY(AprSun1)=1,"",IF(AND(YEAR(AprSun1+3)=CalendarYear,MONTH(AprSun1+3)=4),AprSun1+3,""))</f>
        <v>41367</v>
      </c>
      <c r="AG6" s="8">
        <f>IF(DAY(AprSun1)=1,"",IF(AND(YEAR(AprSun1+4)=CalendarYear,MONTH(AprSun1+4)=4),AprSun1+4,""))</f>
        <v>41368</v>
      </c>
      <c r="AH6" s="8">
        <f>IF(DAY(AprSun1)=1,"",IF(AND(YEAR(AprSun1+5)=CalendarYear,MONTH(AprSun1+5)=4),AprSun1+5,""))</f>
        <v>41369</v>
      </c>
      <c r="AI6" s="8">
        <f>IF(DAY(AprSun1)=1,"",IF(AND(YEAR(AprSun1+6)=CalendarYear,MONTH(AprSun1+6)=4),AprSun1+6,""))</f>
        <v>41370</v>
      </c>
      <c r="AJ6" s="8">
        <f>IF(DAY(AprSun1)=1,IF(AND(YEAR(AprSun1)=CalendarYear,MONTH(AprSun1)=4),AprSun1,""),IF(AND(YEAR(AprSun1+7)=CalendarYear,MONTH(AprSun1+7)=4),AprSun1+7,""))</f>
        <v>41371</v>
      </c>
    </row>
    <row r="7" spans="3:36" x14ac:dyDescent="0.2">
      <c r="C7" s="8">
        <f>IF(DAY(JanSun1)=1,IF(AND(YEAR(JanSun1+1)=CalendarYear,MONTH(JanSun1+1)=1),JanSun1+1,""),IF(AND(YEAR(JanSun1+8)=CalendarYear,MONTH(JanSun1+8)=1),JanSun1+8,""))</f>
        <v>41281</v>
      </c>
      <c r="D7" s="8">
        <f>IF(DAY(JanSun1)=1,IF(AND(YEAR(JanSun1+2)=CalendarYear,MONTH(JanSun1+2)=1),JanSun1+2,""),IF(AND(YEAR(JanSun1+9)=CalendarYear,MONTH(JanSun1+9)=1),JanSun1+9,""))</f>
        <v>41282</v>
      </c>
      <c r="E7" s="8">
        <f>IF(DAY(JanSun1)=1,IF(AND(YEAR(JanSun1+3)=CalendarYear,MONTH(JanSun1+3)=1),JanSun1+3,""),IF(AND(YEAR(JanSun1+10)=CalendarYear,MONTH(JanSun1+10)=1),JanSun1+10,""))</f>
        <v>41283</v>
      </c>
      <c r="F7" s="8">
        <f>IF(DAY(JanSun1)=1,IF(AND(YEAR(JanSun1+4)=CalendarYear,MONTH(JanSun1+4)=1),JanSun1+4,""),IF(AND(YEAR(JanSun1+11)=CalendarYear,MONTH(JanSun1+11)=1),JanSun1+11,""))</f>
        <v>41284</v>
      </c>
      <c r="G7" s="8">
        <f>IF(DAY(JanSun1)=1,IF(AND(YEAR(JanSun1+5)=CalendarYear,MONTH(JanSun1+5)=1),JanSun1+5,""),IF(AND(YEAR(JanSun1+12)=CalendarYear,MONTH(JanSun1+12)=1),JanSun1+12,""))</f>
        <v>41285</v>
      </c>
      <c r="H7" s="8">
        <f>IF(DAY(JanSun1)=1,IF(AND(YEAR(JanSun1+6)=CalendarYear,MONTH(JanSun1+6)=1),JanSun1+6,""),IF(AND(YEAR(JanSun1+13)=CalendarYear,MONTH(JanSun1+13)=1),JanSun1+13,""))</f>
        <v>41286</v>
      </c>
      <c r="I7" s="8">
        <f>IF(DAY(JanSun1)=1,IF(AND(YEAR(JanSun1+7)=CalendarYear,MONTH(JanSun1+7)=1),JanSun1+7,""),IF(AND(YEAR(JanSun1+14)=CalendarYear,MONTH(JanSun1+14)=1),JanSun1+14,""))</f>
        <v>41287</v>
      </c>
      <c r="J7" s="9"/>
      <c r="K7" s="8"/>
      <c r="L7" s="8">
        <f>IF(DAY(FebSun1)=1,IF(AND(YEAR(FebSun1+1)=CalendarYear,MONTH(FebSun1+1)=2),FebSun1+1,""),IF(AND(YEAR(FebSun1+8)=CalendarYear,MONTH(FebSun1+8)=2),FebSun1+8,""))</f>
        <v>41309</v>
      </c>
      <c r="M7" s="8">
        <f>IF(DAY(FebSun1)=1,IF(AND(YEAR(FebSun1+2)=CalendarYear,MONTH(FebSun1+2)=2),FebSun1+2,""),IF(AND(YEAR(FebSun1+9)=CalendarYear,MONTH(FebSun1+9)=2),FebSun1+9,""))</f>
        <v>41310</v>
      </c>
      <c r="N7" s="8">
        <f>IF(DAY(FebSun1)=1,IF(AND(YEAR(FebSun1+3)=CalendarYear,MONTH(FebSun1+3)=2),FebSun1+3,""),IF(AND(YEAR(FebSun1+10)=CalendarYear,MONTH(FebSun1+10)=2),FebSun1+10,""))</f>
        <v>41311</v>
      </c>
      <c r="O7" s="8">
        <f>IF(DAY(FebSun1)=1,IF(AND(YEAR(FebSun1+4)=CalendarYear,MONTH(FebSun1+4)=2),FebSun1+4,""),IF(AND(YEAR(FebSun1+11)=CalendarYear,MONTH(FebSun1+11)=2),FebSun1+11,""))</f>
        <v>41312</v>
      </c>
      <c r="P7" s="8">
        <f>IF(DAY(FebSun1)=1,IF(AND(YEAR(FebSun1+5)=CalendarYear,MONTH(FebSun1+5)=2),FebSun1+5,""),IF(AND(YEAR(FebSun1+12)=CalendarYear,MONTH(FebSun1+12)=2),FebSun1+12,""))</f>
        <v>41313</v>
      </c>
      <c r="Q7" s="8">
        <f>IF(DAY(FebSun1)=1,IF(AND(YEAR(FebSun1+6)=CalendarYear,MONTH(FebSun1+6)=2),FebSun1+6,""),IF(AND(YEAR(FebSun1+13)=CalendarYear,MONTH(FebSun1+13)=2),FebSun1+13,""))</f>
        <v>41314</v>
      </c>
      <c r="R7" s="8">
        <f>IF(DAY(FebSun1)=1,IF(AND(YEAR(FebSun1+7)=CalendarYear,MONTH(FebSun1+7)=2),FebSun1+7,""),IF(AND(YEAR(FebSun1+14)=CalendarYear,MONTH(FebSun1+14)=2),FebSun1+14,""))</f>
        <v>41315</v>
      </c>
      <c r="S7" s="9"/>
      <c r="T7" s="5"/>
      <c r="U7" s="8">
        <f>IF(DAY(MarSun1)=1,IF(AND(YEAR(MarSun1+1)=CalendarYear,MONTH(MarSun1+1)=3),MarSun1+1,""),IF(AND(YEAR(MarSun1+8)=CalendarYear,MONTH(MarSun1+8)=3),MarSun1+8,""))</f>
        <v>41337</v>
      </c>
      <c r="V7" s="8">
        <f>IF(DAY(MarSun1)=1,IF(AND(YEAR(MarSun1+2)=CalendarYear,MONTH(MarSun1+2)=3),MarSun1+2,""),IF(AND(YEAR(MarSun1+9)=CalendarYear,MONTH(MarSun1+9)=3),MarSun1+9,""))</f>
        <v>41338</v>
      </c>
      <c r="W7" s="8">
        <f>IF(DAY(MarSun1)=1,IF(AND(YEAR(MarSun1+3)=CalendarYear,MONTH(MarSun1+3)=3),MarSun1+3,""),IF(AND(YEAR(MarSun1+10)=CalendarYear,MONTH(MarSun1+10)=3),MarSun1+10,""))</f>
        <v>41339</v>
      </c>
      <c r="X7" s="8">
        <f>IF(DAY(MarSun1)=1,IF(AND(YEAR(MarSun1+4)=CalendarYear,MONTH(MarSun1+4)=3),MarSun1+4,""),IF(AND(YEAR(MarSun1+11)=CalendarYear,MONTH(MarSun1+11)=3),MarSun1+11,""))</f>
        <v>41340</v>
      </c>
      <c r="Y7" s="8">
        <f>IF(DAY(MarSun1)=1,IF(AND(YEAR(MarSun1+5)=CalendarYear,MONTH(MarSun1+5)=3),MarSun1+5,""),IF(AND(YEAR(MarSun1+12)=CalendarYear,MONTH(MarSun1+12)=3),MarSun1+12,""))</f>
        <v>41341</v>
      </c>
      <c r="Z7" s="8">
        <f>IF(DAY(MarSun1)=1,IF(AND(YEAR(MarSun1+6)=CalendarYear,MONTH(MarSun1+6)=3),MarSun1+6,""),IF(AND(YEAR(MarSun1+13)=CalendarYear,MONTH(MarSun1+13)=3),MarSun1+13,""))</f>
        <v>41342</v>
      </c>
      <c r="AA7" s="8">
        <f>IF(DAY(MarSun1)=1,IF(AND(YEAR(MarSun1+7)=CalendarYear,MONTH(MarSun1+7)=3),MarSun1+7,""),IF(AND(YEAR(MarSun1+14)=CalendarYear,MONTH(MarSun1+14)=3),MarSun1+14,""))</f>
        <v>41343</v>
      </c>
      <c r="AB7" s="9"/>
      <c r="AC7" s="8"/>
      <c r="AD7" s="8">
        <f>IF(DAY(AprSun1)=1,IF(AND(YEAR(AprSun1+1)=CalendarYear,MONTH(AprSun1+1)=4),AprSun1+1,""),IF(AND(YEAR(AprSun1+8)=CalendarYear,MONTH(AprSun1+8)=4),AprSun1+8,""))</f>
        <v>41372</v>
      </c>
      <c r="AE7" s="8">
        <f>IF(DAY(AprSun1)=1,IF(AND(YEAR(AprSun1+2)=CalendarYear,MONTH(AprSun1+2)=4),AprSun1+2,""),IF(AND(YEAR(AprSun1+9)=CalendarYear,MONTH(AprSun1+9)=4),AprSun1+9,""))</f>
        <v>41373</v>
      </c>
      <c r="AF7" s="8">
        <f>IF(DAY(AprSun1)=1,IF(AND(YEAR(AprSun1+3)=CalendarYear,MONTH(AprSun1+3)=4),AprSun1+3,""),IF(AND(YEAR(AprSun1+10)=CalendarYear,MONTH(AprSun1+10)=4),AprSun1+10,""))</f>
        <v>41374</v>
      </c>
      <c r="AG7" s="8">
        <f>IF(DAY(AprSun1)=1,IF(AND(YEAR(AprSun1+4)=CalendarYear,MONTH(AprSun1+4)=4),AprSun1+4,""),IF(AND(YEAR(AprSun1+11)=CalendarYear,MONTH(AprSun1+11)=4),AprSun1+11,""))</f>
        <v>41375</v>
      </c>
      <c r="AH7" s="8">
        <f>IF(DAY(AprSun1)=1,IF(AND(YEAR(AprSun1+5)=CalendarYear,MONTH(AprSun1+5)=4),AprSun1+5,""),IF(AND(YEAR(AprSun1+12)=CalendarYear,MONTH(AprSun1+12)=4),AprSun1+12,""))</f>
        <v>41376</v>
      </c>
      <c r="AI7" s="8">
        <f>IF(DAY(AprSun1)=1,IF(AND(YEAR(AprSun1+6)=CalendarYear,MONTH(AprSun1+6)=4),AprSun1+6,""),IF(AND(YEAR(AprSun1+13)=CalendarYear,MONTH(AprSun1+13)=4),AprSun1+13,""))</f>
        <v>41377</v>
      </c>
      <c r="AJ7" s="8">
        <f>IF(DAY(AprSun1)=1,IF(AND(YEAR(AprSun1+7)=CalendarYear,MONTH(AprSun1+7)=4),AprSun1+7,""),IF(AND(YEAR(AprSun1+14)=CalendarYear,MONTH(AprSun1+14)=4),AprSun1+14,""))</f>
        <v>41378</v>
      </c>
    </row>
    <row r="8" spans="3:36" x14ac:dyDescent="0.2">
      <c r="C8" s="8">
        <f>IF(DAY(JanSun1)=1,IF(AND(YEAR(JanSun1+8)=CalendarYear,MONTH(JanSun1+8)=1),JanSun1+8,""),IF(AND(YEAR(JanSun1+15)=CalendarYear,MONTH(JanSun1+15)=1),JanSun1+15,""))</f>
        <v>41288</v>
      </c>
      <c r="D8" s="8">
        <f>IF(DAY(JanSun1)=1,IF(AND(YEAR(JanSun1+9)=CalendarYear,MONTH(JanSun1+9)=1),JanSun1+9,""),IF(AND(YEAR(JanSun1+16)=CalendarYear,MONTH(JanSun1+16)=1),JanSun1+16,""))</f>
        <v>41289</v>
      </c>
      <c r="E8" s="8">
        <f>IF(DAY(JanSun1)=1,IF(AND(YEAR(JanSun1+10)=CalendarYear,MONTH(JanSun1+10)=1),JanSun1+10,""),IF(AND(YEAR(JanSun1+17)=CalendarYear,MONTH(JanSun1+17)=1),JanSun1+17,""))</f>
        <v>41290</v>
      </c>
      <c r="F8" s="8">
        <f>IF(DAY(JanSun1)=1,IF(AND(YEAR(JanSun1+11)=CalendarYear,MONTH(JanSun1+11)=1),JanSun1+11,""),IF(AND(YEAR(JanSun1+18)=CalendarYear,MONTH(JanSun1+18)=1),JanSun1+18,""))</f>
        <v>41291</v>
      </c>
      <c r="G8" s="8">
        <f>IF(DAY(JanSun1)=1,IF(AND(YEAR(JanSun1+12)=CalendarYear,MONTH(JanSun1+12)=1),JanSun1+12,""),IF(AND(YEAR(JanSun1+19)=CalendarYear,MONTH(JanSun1+19)=1),JanSun1+19,""))</f>
        <v>41292</v>
      </c>
      <c r="H8" s="8">
        <f>IF(DAY(JanSun1)=1,IF(AND(YEAR(JanSun1+13)=CalendarYear,MONTH(JanSun1+13)=1),JanSun1+13,""),IF(AND(YEAR(JanSun1+20)=CalendarYear,MONTH(JanSun1+20)=1),JanSun1+20,""))</f>
        <v>41293</v>
      </c>
      <c r="I8" s="8">
        <f>IF(DAY(JanSun1)=1,IF(AND(YEAR(JanSun1+14)=CalendarYear,MONTH(JanSun1+14)=1),JanSun1+14,""),IF(AND(YEAR(JanSun1+21)=CalendarYear,MONTH(JanSun1+21)=1),JanSun1+21,""))</f>
        <v>41294</v>
      </c>
      <c r="J8" s="9"/>
      <c r="K8" s="8"/>
      <c r="L8" s="8">
        <f>IF(DAY(FebSun1)=1,IF(AND(YEAR(FebSun1+8)=CalendarYear,MONTH(FebSun1+8)=2),FebSun1+8,""),IF(AND(YEAR(FebSun1+15)=CalendarYear,MONTH(FebSun1+15)=2),FebSun1+15,""))</f>
        <v>41316</v>
      </c>
      <c r="M8" s="8">
        <f>IF(DAY(FebSun1)=1,IF(AND(YEAR(FebSun1+9)=CalendarYear,MONTH(FebSun1+9)=2),FebSun1+9,""),IF(AND(YEAR(FebSun1+16)=CalendarYear,MONTH(FebSun1+16)=2),FebSun1+16,""))</f>
        <v>41317</v>
      </c>
      <c r="N8" s="8">
        <f>IF(DAY(FebSun1)=1,IF(AND(YEAR(FebSun1+10)=CalendarYear,MONTH(FebSun1+10)=2),FebSun1+10,""),IF(AND(YEAR(FebSun1+17)=CalendarYear,MONTH(FebSun1+17)=2),FebSun1+17,""))</f>
        <v>41318</v>
      </c>
      <c r="O8" s="8">
        <f>IF(DAY(FebSun1)=1,IF(AND(YEAR(FebSun1+11)=CalendarYear,MONTH(FebSun1+11)=2),FebSun1+11,""),IF(AND(YEAR(FebSun1+18)=CalendarYear,MONTH(FebSun1+18)=2),FebSun1+18,""))</f>
        <v>41319</v>
      </c>
      <c r="P8" s="8">
        <f>IF(DAY(FebSun1)=1,IF(AND(YEAR(FebSun1+12)=CalendarYear,MONTH(FebSun1+12)=2),FebSun1+12,""),IF(AND(YEAR(FebSun1+19)=CalendarYear,MONTH(FebSun1+19)=2),FebSun1+19,""))</f>
        <v>41320</v>
      </c>
      <c r="Q8" s="8">
        <f>IF(DAY(FebSun1)=1,IF(AND(YEAR(FebSun1+13)=CalendarYear,MONTH(FebSun1+13)=2),FebSun1+13,""),IF(AND(YEAR(FebSun1+20)=CalendarYear,MONTH(FebSun1+20)=2),FebSun1+20,""))</f>
        <v>41321</v>
      </c>
      <c r="R8" s="8">
        <f>IF(DAY(FebSun1)=1,IF(AND(YEAR(FebSun1+14)=CalendarYear,MONTH(FebSun1+14)=2),FebSun1+14,""),IF(AND(YEAR(FebSun1+21)=CalendarYear,MONTH(FebSun1+21)=2),FebSun1+21,""))</f>
        <v>41322</v>
      </c>
      <c r="S8" s="9"/>
      <c r="T8" s="5"/>
      <c r="U8" s="8">
        <f>IF(DAY(MarSun1)=1,IF(AND(YEAR(MarSun1+8)=CalendarYear,MONTH(MarSun1+8)=3),MarSun1+8,""),IF(AND(YEAR(MarSun1+15)=CalendarYear,MONTH(MarSun1+15)=3),MarSun1+15,""))</f>
        <v>41344</v>
      </c>
      <c r="V8" s="8">
        <f>IF(DAY(MarSun1)=1,IF(AND(YEAR(MarSun1+9)=CalendarYear,MONTH(MarSun1+9)=3),MarSun1+9,""),IF(AND(YEAR(MarSun1+16)=CalendarYear,MONTH(MarSun1+16)=3),MarSun1+16,""))</f>
        <v>41345</v>
      </c>
      <c r="W8" s="8">
        <f>IF(DAY(MarSun1)=1,IF(AND(YEAR(MarSun1+10)=CalendarYear,MONTH(MarSun1+10)=3),MarSun1+10,""),IF(AND(YEAR(MarSun1+17)=CalendarYear,MONTH(MarSun1+17)=3),MarSun1+17,""))</f>
        <v>41346</v>
      </c>
      <c r="X8" s="8">
        <f>IF(DAY(MarSun1)=1,IF(AND(YEAR(MarSun1+11)=CalendarYear,MONTH(MarSun1+11)=3),MarSun1+11,""),IF(AND(YEAR(MarSun1+18)=CalendarYear,MONTH(MarSun1+18)=3),MarSun1+18,""))</f>
        <v>41347</v>
      </c>
      <c r="Y8" s="8">
        <f>IF(DAY(MarSun1)=1,IF(AND(YEAR(MarSun1+12)=CalendarYear,MONTH(MarSun1+12)=3),MarSun1+12,""),IF(AND(YEAR(MarSun1+19)=CalendarYear,MONTH(MarSun1+19)=3),MarSun1+19,""))</f>
        <v>41348</v>
      </c>
      <c r="Z8" s="8">
        <f>IF(DAY(MarSun1)=1,IF(AND(YEAR(MarSun1+13)=CalendarYear,MONTH(MarSun1+13)=3),MarSun1+13,""),IF(AND(YEAR(MarSun1+20)=CalendarYear,MONTH(MarSun1+20)=3),MarSun1+20,""))</f>
        <v>41349</v>
      </c>
      <c r="AA8" s="8">
        <f>IF(DAY(MarSun1)=1,IF(AND(YEAR(MarSun1+14)=CalendarYear,MONTH(MarSun1+14)=3),MarSun1+14,""),IF(AND(YEAR(MarSun1+21)=CalendarYear,MONTH(MarSun1+21)=3),MarSun1+21,""))</f>
        <v>41350</v>
      </c>
      <c r="AB8" s="9"/>
      <c r="AC8" s="8"/>
      <c r="AD8" s="8">
        <f>IF(DAY(AprSun1)=1,IF(AND(YEAR(AprSun1+8)=CalendarYear,MONTH(AprSun1+8)=4),AprSun1+8,""),IF(AND(YEAR(AprSun1+15)=CalendarYear,MONTH(AprSun1+15)=4),AprSun1+15,""))</f>
        <v>41379</v>
      </c>
      <c r="AE8" s="8">
        <f>IF(DAY(AprSun1)=1,IF(AND(YEAR(AprSun1+9)=CalendarYear,MONTH(AprSun1+9)=4),AprSun1+9,""),IF(AND(YEAR(AprSun1+16)=CalendarYear,MONTH(AprSun1+16)=4),AprSun1+16,""))</f>
        <v>41380</v>
      </c>
      <c r="AF8" s="8">
        <f>IF(DAY(AprSun1)=1,IF(AND(YEAR(AprSun1+10)=CalendarYear,MONTH(AprSun1+10)=4),AprSun1+10,""),IF(AND(YEAR(AprSun1+17)=CalendarYear,MONTH(AprSun1+17)=4),AprSun1+17,""))</f>
        <v>41381</v>
      </c>
      <c r="AG8" s="8">
        <f>IF(DAY(AprSun1)=1,IF(AND(YEAR(AprSun1+11)=CalendarYear,MONTH(AprSun1+11)=4),AprSun1+11,""),IF(AND(YEAR(AprSun1+18)=CalendarYear,MONTH(AprSun1+18)=4),AprSun1+18,""))</f>
        <v>41382</v>
      </c>
      <c r="AH8" s="8">
        <f>IF(DAY(AprSun1)=1,IF(AND(YEAR(AprSun1+12)=CalendarYear,MONTH(AprSun1+12)=4),AprSun1+12,""),IF(AND(YEAR(AprSun1+19)=CalendarYear,MONTH(AprSun1+19)=4),AprSun1+19,""))</f>
        <v>41383</v>
      </c>
      <c r="AI8" s="8">
        <f>IF(DAY(AprSun1)=1,IF(AND(YEAR(AprSun1+13)=CalendarYear,MONTH(AprSun1+13)=4),AprSun1+13,""),IF(AND(YEAR(AprSun1+20)=CalendarYear,MONTH(AprSun1+20)=4),AprSun1+20,""))</f>
        <v>41384</v>
      </c>
      <c r="AJ8" s="8">
        <f>IF(DAY(AprSun1)=1,IF(AND(YEAR(AprSun1+14)=CalendarYear,MONTH(AprSun1+14)=4),AprSun1+14,""),IF(AND(YEAR(AprSun1+21)=CalendarYear,MONTH(AprSun1+21)=4),AprSun1+21,""))</f>
        <v>41385</v>
      </c>
    </row>
    <row r="9" spans="3:36" x14ac:dyDescent="0.2">
      <c r="C9" s="8">
        <f>IF(DAY(JanSun1)=1,IF(AND(YEAR(JanSun1+15)=CalendarYear,MONTH(JanSun1+15)=1),JanSun1+15,""),IF(AND(YEAR(JanSun1+22)=CalendarYear,MONTH(JanSun1+22)=1),JanSun1+22,""))</f>
        <v>41295</v>
      </c>
      <c r="D9" s="8">
        <f>IF(DAY(JanSun1)=1,IF(AND(YEAR(JanSun1+16)=CalendarYear,MONTH(JanSun1+16)=1),JanSun1+16,""),IF(AND(YEAR(JanSun1+23)=CalendarYear,MONTH(JanSun1+23)=1),JanSun1+23,""))</f>
        <v>41296</v>
      </c>
      <c r="E9" s="8">
        <f>IF(DAY(JanSun1)=1,IF(AND(YEAR(JanSun1+17)=CalendarYear,MONTH(JanSun1+17)=1),JanSun1+17,""),IF(AND(YEAR(JanSun1+24)=CalendarYear,MONTH(JanSun1+24)=1),JanSun1+24,""))</f>
        <v>41297</v>
      </c>
      <c r="F9" s="8">
        <f>IF(DAY(JanSun1)=1,IF(AND(YEAR(JanSun1+18)=CalendarYear,MONTH(JanSun1+18)=1),JanSun1+18,""),IF(AND(YEAR(JanSun1+25)=CalendarYear,MONTH(JanSun1+25)=1),JanSun1+25,""))</f>
        <v>41298</v>
      </c>
      <c r="G9" s="8">
        <f>IF(DAY(JanSun1)=1,IF(AND(YEAR(JanSun1+19)=CalendarYear,MONTH(JanSun1+19)=1),JanSun1+19,""),IF(AND(YEAR(JanSun1+26)=CalendarYear,MONTH(JanSun1+26)=1),JanSun1+26,""))</f>
        <v>41299</v>
      </c>
      <c r="H9" s="8">
        <f>IF(DAY(JanSun1)=1,IF(AND(YEAR(JanSun1+20)=CalendarYear,MONTH(JanSun1+20)=1),JanSun1+20,""),IF(AND(YEAR(JanSun1+27)=CalendarYear,MONTH(JanSun1+27)=1),JanSun1+27,""))</f>
        <v>41300</v>
      </c>
      <c r="I9" s="8">
        <f>IF(DAY(JanSun1)=1,IF(AND(YEAR(JanSun1+21)=CalendarYear,MONTH(JanSun1+21)=1),JanSun1+21,""),IF(AND(YEAR(JanSun1+28)=CalendarYear,MONTH(JanSun1+28)=1),JanSun1+28,""))</f>
        <v>41301</v>
      </c>
      <c r="J9" s="9"/>
      <c r="K9" s="8"/>
      <c r="L9" s="8">
        <f>IF(DAY(FebSun1)=1,IF(AND(YEAR(FebSun1+15)=CalendarYear,MONTH(FebSun1+15)=2),FebSun1+15,""),IF(AND(YEAR(FebSun1+22)=CalendarYear,MONTH(FebSun1+22)=2),FebSun1+22,""))</f>
        <v>41323</v>
      </c>
      <c r="M9" s="8">
        <f>IF(DAY(FebSun1)=1,IF(AND(YEAR(FebSun1+16)=CalendarYear,MONTH(FebSun1+16)=2),FebSun1+16,""),IF(AND(YEAR(FebSun1+23)=CalendarYear,MONTH(FebSun1+23)=2),FebSun1+23,""))</f>
        <v>41324</v>
      </c>
      <c r="N9" s="8">
        <f>IF(DAY(FebSun1)=1,IF(AND(YEAR(FebSun1+17)=CalendarYear,MONTH(FebSun1+17)=2),FebSun1+17,""),IF(AND(YEAR(FebSun1+24)=CalendarYear,MONTH(FebSun1+24)=2),FebSun1+24,""))</f>
        <v>41325</v>
      </c>
      <c r="O9" s="8">
        <f>IF(DAY(FebSun1)=1,IF(AND(YEAR(FebSun1+18)=CalendarYear,MONTH(FebSun1+18)=2),FebSun1+18,""),IF(AND(YEAR(FebSun1+25)=CalendarYear,MONTH(FebSun1+25)=2),FebSun1+25,""))</f>
        <v>41326</v>
      </c>
      <c r="P9" s="8">
        <f>IF(DAY(FebSun1)=1,IF(AND(YEAR(FebSun1+19)=CalendarYear,MONTH(FebSun1+19)=2),FebSun1+19,""),IF(AND(YEAR(FebSun1+26)=CalendarYear,MONTH(FebSun1+26)=2),FebSun1+26,""))</f>
        <v>41327</v>
      </c>
      <c r="Q9" s="8">
        <f>IF(DAY(FebSun1)=1,IF(AND(YEAR(FebSun1+20)=CalendarYear,MONTH(FebSun1+20)=2),FebSun1+20,""),IF(AND(YEAR(FebSun1+27)=CalendarYear,MONTH(FebSun1+27)=2),FebSun1+27,""))</f>
        <v>41328</v>
      </c>
      <c r="R9" s="8">
        <f>IF(DAY(FebSun1)=1,IF(AND(YEAR(FebSun1+21)=CalendarYear,MONTH(FebSun1+21)=2),FebSun1+21,""),IF(AND(YEAR(FebSun1+28)=CalendarYear,MONTH(FebSun1+28)=2),FebSun1+28,""))</f>
        <v>41329</v>
      </c>
      <c r="S9" s="9"/>
      <c r="T9" s="5"/>
      <c r="U9" s="8">
        <f>IF(DAY(MarSun1)=1,IF(AND(YEAR(MarSun1+15)=CalendarYear,MONTH(MarSun1+15)=3),MarSun1+15,""),IF(AND(YEAR(MarSun1+22)=CalendarYear,MONTH(MarSun1+22)=3),MarSun1+22,""))</f>
        <v>41351</v>
      </c>
      <c r="V9" s="8">
        <f>IF(DAY(MarSun1)=1,IF(AND(YEAR(MarSun1+16)=CalendarYear,MONTH(MarSun1+16)=3),MarSun1+16,""),IF(AND(YEAR(MarSun1+23)=CalendarYear,MONTH(MarSun1+23)=3),MarSun1+23,""))</f>
        <v>41352</v>
      </c>
      <c r="W9" s="8">
        <f>IF(DAY(MarSun1)=1,IF(AND(YEAR(MarSun1+17)=CalendarYear,MONTH(MarSun1+17)=3),MarSun1+17,""),IF(AND(YEAR(MarSun1+24)=CalendarYear,MONTH(MarSun1+24)=3),MarSun1+24,""))</f>
        <v>41353</v>
      </c>
      <c r="X9" s="8">
        <f>IF(DAY(MarSun1)=1,IF(AND(YEAR(MarSun1+18)=CalendarYear,MONTH(MarSun1+18)=3),MarSun1+18,""),IF(AND(YEAR(MarSun1+25)=CalendarYear,MONTH(MarSun1+25)=3),MarSun1+25,""))</f>
        <v>41354</v>
      </c>
      <c r="Y9" s="8">
        <f>IF(DAY(MarSun1)=1,IF(AND(YEAR(MarSun1+19)=CalendarYear,MONTH(MarSun1+19)=3),MarSun1+19,""),IF(AND(YEAR(MarSun1+26)=CalendarYear,MONTH(MarSun1+26)=3),MarSun1+26,""))</f>
        <v>41355</v>
      </c>
      <c r="Z9" s="8">
        <f>IF(DAY(MarSun1)=1,IF(AND(YEAR(MarSun1+20)=CalendarYear,MONTH(MarSun1+20)=3),MarSun1+20,""),IF(AND(YEAR(MarSun1+27)=CalendarYear,MONTH(MarSun1+27)=3),MarSun1+27,""))</f>
        <v>41356</v>
      </c>
      <c r="AA9" s="8">
        <f>IF(DAY(MarSun1)=1,IF(AND(YEAR(MarSun1+21)=CalendarYear,MONTH(MarSun1+21)=3),MarSun1+21,""),IF(AND(YEAR(MarSun1+28)=CalendarYear,MONTH(MarSun1+28)=3),MarSun1+28,""))</f>
        <v>41357</v>
      </c>
      <c r="AB9" s="9"/>
      <c r="AC9" s="8"/>
      <c r="AD9" s="8">
        <f>IF(DAY(AprSun1)=1,IF(AND(YEAR(AprSun1+15)=CalendarYear,MONTH(AprSun1+15)=4),AprSun1+15,""),IF(AND(YEAR(AprSun1+22)=CalendarYear,MONTH(AprSun1+22)=4),AprSun1+22,""))</f>
        <v>41386</v>
      </c>
      <c r="AE9" s="8">
        <f>IF(DAY(AprSun1)=1,IF(AND(YEAR(AprSun1+16)=CalendarYear,MONTH(AprSun1+16)=4),AprSun1+16,""),IF(AND(YEAR(AprSun1+23)=CalendarYear,MONTH(AprSun1+23)=4),AprSun1+23,""))</f>
        <v>41387</v>
      </c>
      <c r="AF9" s="8">
        <f>IF(DAY(AprSun1)=1,IF(AND(YEAR(AprSun1+17)=CalendarYear,MONTH(AprSun1+17)=4),AprSun1+17,""),IF(AND(YEAR(AprSun1+24)=CalendarYear,MONTH(AprSun1+24)=4),AprSun1+24,""))</f>
        <v>41388</v>
      </c>
      <c r="AG9" s="8">
        <f>IF(DAY(AprSun1)=1,IF(AND(YEAR(AprSun1+18)=CalendarYear,MONTH(AprSun1+18)=4),AprSun1+18,""),IF(AND(YEAR(AprSun1+25)=CalendarYear,MONTH(AprSun1+25)=4),AprSun1+25,""))</f>
        <v>41389</v>
      </c>
      <c r="AH9" s="8">
        <f>IF(DAY(AprSun1)=1,IF(AND(YEAR(AprSun1+19)=CalendarYear,MONTH(AprSun1+19)=4),AprSun1+19,""),IF(AND(YEAR(AprSun1+26)=CalendarYear,MONTH(AprSun1+26)=4),AprSun1+26,""))</f>
        <v>41390</v>
      </c>
      <c r="AI9" s="8">
        <f>IF(DAY(AprSun1)=1,IF(AND(YEAR(AprSun1+20)=CalendarYear,MONTH(AprSun1+20)=4),AprSun1+20,""),IF(AND(YEAR(AprSun1+27)=CalendarYear,MONTH(AprSun1+27)=4),AprSun1+27,""))</f>
        <v>41391</v>
      </c>
      <c r="AJ9" s="8">
        <f>IF(DAY(AprSun1)=1,IF(AND(YEAR(AprSun1+21)=CalendarYear,MONTH(AprSun1+21)=4),AprSun1+21,""),IF(AND(YEAR(AprSun1+28)=CalendarYear,MONTH(AprSun1+28)=4),AprSun1+28,""))</f>
        <v>41392</v>
      </c>
    </row>
    <row r="10" spans="3:36" x14ac:dyDescent="0.2">
      <c r="C10" s="8">
        <f>IF(DAY(JanSun1)=1,IF(AND(YEAR(JanSun1+22)=CalendarYear,MONTH(JanSun1+22)=1),JanSun1+22,""),IF(AND(YEAR(JanSun1+29)=CalendarYear,MONTH(JanSun1+29)=1),JanSun1+29,""))</f>
        <v>41302</v>
      </c>
      <c r="D10" s="8">
        <f>IF(DAY(JanSun1)=1,IF(AND(YEAR(JanSun1+23)=CalendarYear,MONTH(JanSun1+23)=1),JanSun1+23,""),IF(AND(YEAR(JanSun1+30)=CalendarYear,MONTH(JanSun1+30)=1),JanSun1+30,""))</f>
        <v>41303</v>
      </c>
      <c r="E10" s="8">
        <f>IF(DAY(JanSun1)=1,IF(AND(YEAR(JanSun1+24)=CalendarYear,MONTH(JanSun1+24)=1),JanSun1+24,""),IF(AND(YEAR(JanSun1+31)=CalendarYear,MONTH(JanSun1+31)=1),JanSun1+31,""))</f>
        <v>41304</v>
      </c>
      <c r="F10" s="8">
        <f>IF(DAY(JanSun1)=1,IF(AND(YEAR(JanSun1+25)=CalendarYear,MONTH(JanSun1+25)=1),JanSun1+25,""),IF(AND(YEAR(JanSun1+32)=CalendarYear,MONTH(JanSun1+32)=1),JanSun1+32,""))</f>
        <v>41305</v>
      </c>
      <c r="G10" s="8" t="str">
        <f>IF(DAY(JanSun1)=1,IF(AND(YEAR(JanSun1+26)=CalendarYear,MONTH(JanSun1+26)=1),JanSun1+26,""),IF(AND(YEAR(JanSun1+33)=CalendarYear,MONTH(JanSun1+33)=1),JanSun1+33,""))</f>
        <v/>
      </c>
      <c r="H10" s="8" t="str">
        <f>IF(DAY(JanSun1)=1,IF(AND(YEAR(JanSun1+27)=CalendarYear,MONTH(JanSun1+27)=1),JanSun1+27,""),IF(AND(YEAR(JanSun1+34)=CalendarYear,MONTH(JanSun1+34)=1),JanSun1+34,""))</f>
        <v/>
      </c>
      <c r="I10" s="8" t="str">
        <f>IF(DAY(JanSun1)=1,IF(AND(YEAR(JanSun1+28)=CalendarYear,MONTH(JanSun1+28)=1),JanSun1+28,""),IF(AND(YEAR(JanSun1+35)=CalendarYear,MONTH(JanSun1+35)=1),JanSun1+35,""))</f>
        <v/>
      </c>
      <c r="J10" s="9"/>
      <c r="K10" s="8"/>
      <c r="L10" s="8">
        <f>IF(DAY(FebSun1)=1,IF(AND(YEAR(FebSun1+22)=CalendarYear,MONTH(FebSun1+22)=2),FebSun1+22,""),IF(AND(YEAR(FebSun1+29)=CalendarYear,MONTH(FebSun1+29)=2),FebSun1+29,""))</f>
        <v>41330</v>
      </c>
      <c r="M10" s="8">
        <f>IF(DAY(FebSun1)=1,IF(AND(YEAR(FebSun1+23)=CalendarYear,MONTH(FebSun1+23)=2),FebSun1+23,""),IF(AND(YEAR(FebSun1+30)=CalendarYear,MONTH(FebSun1+30)=2),FebSun1+30,""))</f>
        <v>41331</v>
      </c>
      <c r="N10" s="8">
        <f>IF(DAY(FebSun1)=1,IF(AND(YEAR(FebSun1+24)=CalendarYear,MONTH(FebSun1+24)=2),FebSun1+24,""),IF(AND(YEAR(FebSun1+31)=CalendarYear,MONTH(FebSun1+31)=2),FebSun1+31,""))</f>
        <v>41332</v>
      </c>
      <c r="O10" s="8">
        <f>IF(DAY(FebSun1)=1,IF(AND(YEAR(FebSun1+25)=CalendarYear,MONTH(FebSun1+25)=2),FebSun1+25,""),IF(AND(YEAR(FebSun1+32)=CalendarYear,MONTH(FebSun1+32)=2),FebSun1+32,""))</f>
        <v>41333</v>
      </c>
      <c r="P10" s="8" t="str">
        <f>IF(DAY(FebSun1)=1,IF(AND(YEAR(FebSun1+26)=CalendarYear,MONTH(FebSun1+26)=2),FebSun1+26,""),IF(AND(YEAR(FebSun1+33)=CalendarYear,MONTH(FebSun1+33)=2),FebSun1+33,""))</f>
        <v/>
      </c>
      <c r="Q10" s="8" t="str">
        <f>IF(DAY(FebSun1)=1,IF(AND(YEAR(FebSun1+27)=CalendarYear,MONTH(FebSun1+27)=2),FebSun1+27,""),IF(AND(YEAR(FebSun1+34)=CalendarYear,MONTH(FebSun1+34)=2),FebSun1+34,""))</f>
        <v/>
      </c>
      <c r="R10" s="8" t="str">
        <f>IF(DAY(FebSun1)=1,IF(AND(YEAR(FebSun1+28)=CalendarYear,MONTH(FebSun1+28)=2),FebSun1+28,""),IF(AND(YEAR(FebSun1+35)=CalendarYear,MONTH(FebSun1+35)=2),FebSun1+35,""))</f>
        <v/>
      </c>
      <c r="S10" s="9"/>
      <c r="T10" s="5"/>
      <c r="U10" s="8">
        <f>IF(DAY(MarSun1)=1,IF(AND(YEAR(MarSun1+22)=CalendarYear,MONTH(MarSun1+22)=3),MarSun1+22,""),IF(AND(YEAR(MarSun1+29)=CalendarYear,MONTH(MarSun1+29)=3),MarSun1+29,""))</f>
        <v>41358</v>
      </c>
      <c r="V10" s="8">
        <f>IF(DAY(MarSun1)=1,IF(AND(YEAR(MarSun1+23)=CalendarYear,MONTH(MarSun1+23)=3),MarSun1+23,""),IF(AND(YEAR(MarSun1+30)=CalendarYear,MONTH(MarSun1+30)=3),MarSun1+30,""))</f>
        <v>41359</v>
      </c>
      <c r="W10" s="8">
        <f>IF(DAY(MarSun1)=1,IF(AND(YEAR(MarSun1+24)=CalendarYear,MONTH(MarSun1+24)=3),MarSun1+24,""),IF(AND(YEAR(MarSun1+31)=CalendarYear,MONTH(MarSun1+31)=3),MarSun1+31,""))</f>
        <v>41360</v>
      </c>
      <c r="X10" s="8">
        <f>IF(DAY(MarSun1)=1,IF(AND(YEAR(MarSun1+25)=CalendarYear,MONTH(MarSun1+25)=3),MarSun1+25,""),IF(AND(YEAR(MarSun1+32)=CalendarYear,MONTH(MarSun1+32)=3),MarSun1+32,""))</f>
        <v>41361</v>
      </c>
      <c r="Y10" s="8">
        <f>IF(DAY(MarSun1)=1,IF(AND(YEAR(MarSun1+26)=CalendarYear,MONTH(MarSun1+26)=3),MarSun1+26,""),IF(AND(YEAR(MarSun1+33)=CalendarYear,MONTH(MarSun1+33)=3),MarSun1+33,""))</f>
        <v>41362</v>
      </c>
      <c r="Z10" s="8">
        <f>IF(DAY(MarSun1)=1,IF(AND(YEAR(MarSun1+27)=CalendarYear,MONTH(MarSun1+27)=3),MarSun1+27,""),IF(AND(YEAR(MarSun1+34)=CalendarYear,MONTH(MarSun1+34)=3),MarSun1+34,""))</f>
        <v>41363</v>
      </c>
      <c r="AA10" s="8">
        <f>IF(DAY(MarSun1)=1,IF(AND(YEAR(MarSun1+28)=CalendarYear,MONTH(MarSun1+28)=3),MarSun1+28,""),IF(AND(YEAR(MarSun1+35)=CalendarYear,MONTH(MarSun1+35)=3),MarSun1+35,""))</f>
        <v>41364</v>
      </c>
      <c r="AB10" s="9"/>
      <c r="AC10" s="8"/>
      <c r="AD10" s="8">
        <f>IF(DAY(AprSun1)=1,IF(AND(YEAR(AprSun1+22)=CalendarYear,MONTH(AprSun1+22)=4),AprSun1+22,""),IF(AND(YEAR(AprSun1+29)=CalendarYear,MONTH(AprSun1+29)=4),AprSun1+29,""))</f>
        <v>41393</v>
      </c>
      <c r="AE10" s="8">
        <f>IF(DAY(AprSun1)=1,IF(AND(YEAR(AprSun1+23)=CalendarYear,MONTH(AprSun1+23)=4),AprSun1+23,""),IF(AND(YEAR(AprSun1+30)=CalendarYear,MONTH(AprSun1+30)=4),AprSun1+30,""))</f>
        <v>41394</v>
      </c>
      <c r="AF10" s="8" t="str">
        <f>IF(DAY(AprSun1)=1,IF(AND(YEAR(AprSun1+24)=CalendarYear,MONTH(AprSun1+24)=4),AprSun1+24,""),IF(AND(YEAR(AprSun1+31)=CalendarYear,MONTH(AprSun1+31)=4),AprSun1+31,""))</f>
        <v/>
      </c>
      <c r="AG10" s="8" t="str">
        <f>IF(DAY(AprSun1)=1,IF(AND(YEAR(AprSun1+25)=CalendarYear,MONTH(AprSun1+25)=4),AprSun1+25,""),IF(AND(YEAR(AprSun1+32)=CalendarYear,MONTH(AprSun1+32)=4),AprSun1+32,""))</f>
        <v/>
      </c>
      <c r="AH10" s="8" t="str">
        <f>IF(DAY(AprSun1)=1,IF(AND(YEAR(AprSun1+26)=CalendarYear,MONTH(AprSun1+26)=4),AprSun1+26,""),IF(AND(YEAR(AprSun1+33)=CalendarYear,MONTH(AprSun1+33)=4),AprSun1+33,""))</f>
        <v/>
      </c>
      <c r="AI10" s="8" t="str">
        <f>IF(DAY(AprSun1)=1,IF(AND(YEAR(AprSun1+27)=CalendarYear,MONTH(AprSun1+27)=4),AprSun1+27,""),IF(AND(YEAR(AprSun1+34)=CalendarYear,MONTH(AprSun1+34)=4),AprSun1+34,""))</f>
        <v/>
      </c>
      <c r="AJ10" s="8" t="str">
        <f>IF(DAY(AprSun1)=1,IF(AND(YEAR(AprSun1+28)=CalendarYear,MONTH(AprSun1+28)=4),AprSun1+28,""),IF(AND(YEAR(AprSun1+35)=CalendarYear,MONTH(AprSun1+35)=4),AprSun1+35,""))</f>
        <v/>
      </c>
    </row>
    <row r="11" spans="3:36" x14ac:dyDescent="0.2">
      <c r="C11" s="8" t="str">
        <f>IF(DAY(JanSun1)=1,IF(AND(YEAR(JanSun1+29)=CalendarYear,MONTH(JanSun1+29)=1),JanSun1+29,""),IF(AND(YEAR(JanSun1+36)=CalendarYear,MONTH(JanSun1+36)=1),JanSun1+36,""))</f>
        <v/>
      </c>
      <c r="D11" s="8" t="str">
        <f>IF(DAY(JanSun1)=1,IF(AND(YEAR(JanSun1+30)=CalendarYear,MONTH(JanSun1+30)=1),JanSun1+30,""),IF(AND(YEAR(JanSun1+37)=CalendarYear,MONTH(JanSun1+37)=1),JanSun1+37,""))</f>
        <v/>
      </c>
      <c r="E11" s="8" t="str">
        <f>IF(DAY(JanSun1)=1,IF(AND(YEAR(JanSun1+31)=CalendarYear,MONTH(JanSun1+31)=1),JanSun1+31,""),IF(AND(YEAR(JanSun1+38)=CalendarYear,MONTH(JanSun1+38)=1),JanSun1+38,""))</f>
        <v/>
      </c>
      <c r="F11" s="8" t="str">
        <f>IF(DAY(JanSun1)=1,IF(AND(YEAR(JanSun1+32)=CalendarYear,MONTH(JanSun1+32)=1),JanSun1+32,""),IF(AND(YEAR(JanSun1+39)=CalendarYear,MONTH(JanSun1+39)=1),JanSun1+39,""))</f>
        <v/>
      </c>
      <c r="G11" s="8" t="str">
        <f>IF(DAY(JanSun1)=1,IF(AND(YEAR(JanSun1+33)=CalendarYear,MONTH(JanSun1+33)=1),JanSun1+33,""),IF(AND(YEAR(JanSun1+40)=CalendarYear,MONTH(JanSun1+40)=1),JanSun1+40,""))</f>
        <v/>
      </c>
      <c r="H11" s="8" t="str">
        <f>IF(DAY(JanSun1)=1,IF(AND(YEAR(JanSun1+34)=CalendarYear,MONTH(JanSun1+34)=1),JanSun1+34,""),IF(AND(YEAR(JanSun1+41)=CalendarYear,MONTH(JanSun1+41)=1),JanSun1+41,""))</f>
        <v/>
      </c>
      <c r="I11" s="8" t="str">
        <f>IF(DAY(JanSun1)=1,IF(AND(YEAR(JanSun1+35)=CalendarYear,MONTH(JanSun1+35)=1),JanSun1+35,""),IF(AND(YEAR(JanSun1+42)=CalendarYear,MONTH(JanSun1+42)=1),JanSun1+42,""))</f>
        <v/>
      </c>
      <c r="J11" s="9"/>
      <c r="K11" s="8"/>
      <c r="L11" s="8" t="str">
        <f>IF(DAY(FebSun1)=1,IF(AND(YEAR(FebSun1+29)=CalendarYear,MONTH(FebSun1+29)=2),FebSun1+29,""),IF(AND(YEAR(FebSun1+36)=CalendarYear,MONTH(FebSun1+36)=2),FebSun1+36,""))</f>
        <v/>
      </c>
      <c r="M11" s="8" t="str">
        <f>IF(DAY(FebSun1)=1,IF(AND(YEAR(FebSun1+30)=CalendarYear,MONTH(FebSun1+30)=2),FebSun1+30,""),IF(AND(YEAR(FebSun1+37)=CalendarYear,MONTH(FebSun1+37)=2),FebSun1+37,""))</f>
        <v/>
      </c>
      <c r="N11" s="8" t="str">
        <f>IF(DAY(FebSun1)=1,IF(AND(YEAR(FebSun1+31)=CalendarYear,MONTH(FebSun1+31)=2),FebSun1+31,""),IF(AND(YEAR(FebSun1+38)=CalendarYear,MONTH(FebSun1+38)=2),FebSun1+38,""))</f>
        <v/>
      </c>
      <c r="O11" s="8" t="str">
        <f>IF(DAY(FebSun1)=1,IF(AND(YEAR(FebSun1+32)=CalendarYear,MONTH(FebSun1+32)=2),FebSun1+32,""),IF(AND(YEAR(FebSun1+39)=CalendarYear,MONTH(FebSun1+39)=2),FebSun1+39,""))</f>
        <v/>
      </c>
      <c r="P11" s="8" t="str">
        <f>IF(DAY(FebSun1)=1,IF(AND(YEAR(FebSun1+33)=CalendarYear,MONTH(FebSun1+33)=2),FebSun1+33,""),IF(AND(YEAR(FebSun1+40)=CalendarYear,MONTH(FebSun1+40)=2),FebSun1+40,""))</f>
        <v/>
      </c>
      <c r="Q11" s="8" t="str">
        <f>IF(DAY(FebSun1)=1,IF(AND(YEAR(FebSun1+34)=CalendarYear,MONTH(FebSun1+34)=2),FebSun1+34,""),IF(AND(YEAR(FebSun1+41)=CalendarYear,MONTH(FebSun1+41)=2),FebSun1+41,""))</f>
        <v/>
      </c>
      <c r="R11" s="8" t="str">
        <f>IF(DAY(FebSun1)=1,IF(AND(YEAR(FebSun1+35)=CalendarYear,MONTH(FebSun1+35)=2),FebSun1+35,""),IF(AND(YEAR(FebSun1+42)=CalendarYear,MONTH(FebSun1+42)=2),FebSun1+42,""))</f>
        <v/>
      </c>
      <c r="S11" s="9"/>
      <c r="T11" s="5"/>
      <c r="U11" s="8" t="str">
        <f>IF(DAY(MarSun1)=1,IF(AND(YEAR(MarSun1+29)=CalendarYear,MONTH(MarSun1+29)=3),MarSun1+29,""),IF(AND(YEAR(MarSun1+36)=CalendarYear,MONTH(MarSun1+36)=3),MarSun1+36,""))</f>
        <v/>
      </c>
      <c r="V11" s="8" t="str">
        <f>IF(DAY(MarSun1)=1,IF(AND(YEAR(MarSun1+30)=CalendarYear,MONTH(MarSun1+30)=3),MarSun1+30,""),IF(AND(YEAR(MarSun1+37)=CalendarYear,MONTH(MarSun1+37)=3),MarSun1+37,""))</f>
        <v/>
      </c>
      <c r="W11" s="8" t="str">
        <f>IF(DAY(MarSun1)=1,IF(AND(YEAR(MarSun1+31)=CalendarYear,MONTH(MarSun1+31)=3),MarSun1+31,""),IF(AND(YEAR(MarSun1+38)=CalendarYear,MONTH(MarSun1+38)=3),MarSun1+38,""))</f>
        <v/>
      </c>
      <c r="X11" s="8" t="str">
        <f>IF(DAY(MarSun1)=1,IF(AND(YEAR(MarSun1+32)=CalendarYear,MONTH(MarSun1+32)=3),MarSun1+32,""),IF(AND(YEAR(MarSun1+39)=CalendarYear,MONTH(MarSun1+39)=3),MarSun1+39,""))</f>
        <v/>
      </c>
      <c r="Y11" s="8" t="str">
        <f>IF(DAY(MarSun1)=1,IF(AND(YEAR(MarSun1+33)=CalendarYear,MONTH(MarSun1+33)=3),MarSun1+33,""),IF(AND(YEAR(MarSun1+40)=CalendarYear,MONTH(MarSun1+40)=3),MarSun1+40,""))</f>
        <v/>
      </c>
      <c r="Z11" s="8" t="str">
        <f>IF(DAY(MarSun1)=1,IF(AND(YEAR(MarSun1+34)=CalendarYear,MONTH(MarSun1+34)=3),MarSun1+34,""),IF(AND(YEAR(MarSun1+41)=CalendarYear,MONTH(MarSun1+41)=3),MarSun1+41,""))</f>
        <v/>
      </c>
      <c r="AA11" s="8" t="str">
        <f>IF(DAY(MarSun1)=1,IF(AND(YEAR(MarSun1+35)=CalendarYear,MONTH(MarSun1+35)=3),MarSun1+35,""),IF(AND(YEAR(MarSun1+42)=CalendarYear,MONTH(MarSun1+42)=3),MarSun1+42,""))</f>
        <v/>
      </c>
      <c r="AB11" s="9"/>
      <c r="AC11" s="8"/>
      <c r="AD11" s="8" t="str">
        <f>IF(DAY(AprSun1)=1,IF(AND(YEAR(AprSun1+29)=CalendarYear,MONTH(AprSun1+29)=4),AprSun1+29,""),IF(AND(YEAR(AprSun1+36)=CalendarYear,MONTH(AprSun1+36)=4),AprSun1+36,""))</f>
        <v/>
      </c>
      <c r="AE11" s="8" t="str">
        <f>IF(DAY(AprSun1)=1,IF(AND(YEAR(AprSun1+30)=CalendarYear,MONTH(AprSun1+30)=4),AprSun1+30,""),IF(AND(YEAR(AprSun1+37)=CalendarYear,MONTH(AprSun1+37)=4),AprSun1+37,""))</f>
        <v/>
      </c>
      <c r="AF11" s="8" t="str">
        <f>IF(DAY(AprSun1)=1,IF(AND(YEAR(AprSun1+31)=CalendarYear,MONTH(AprSun1+31)=4),AprSun1+31,""),IF(AND(YEAR(AprSun1+38)=CalendarYear,MONTH(AprSun1+38)=4),AprSun1+38,""))</f>
        <v/>
      </c>
      <c r="AG11" s="8" t="str">
        <f>IF(DAY(AprSun1)=1,IF(AND(YEAR(AprSun1+32)=CalendarYear,MONTH(AprSun1+32)=4),AprSun1+32,""),IF(AND(YEAR(AprSun1+39)=CalendarYear,MONTH(AprSun1+39)=4),AprSun1+39,""))</f>
        <v/>
      </c>
      <c r="AH11" s="8" t="str">
        <f>IF(DAY(AprSun1)=1,IF(AND(YEAR(AprSun1+33)=CalendarYear,MONTH(AprSun1+33)=4),AprSun1+33,""),IF(AND(YEAR(AprSun1+40)=CalendarYear,MONTH(AprSun1+40)=4),AprSun1+40,""))</f>
        <v/>
      </c>
      <c r="AI11" s="8" t="str">
        <f>IF(DAY(AprSun1)=1,IF(AND(YEAR(AprSun1+34)=CalendarYear,MONTH(AprSun1+34)=4),AprSun1+34,""),IF(AND(YEAR(AprSun1+41)=CalendarYear,MONTH(AprSun1+41)=4),AprSun1+41,""))</f>
        <v/>
      </c>
      <c r="AJ11" s="8" t="str">
        <f>IF(DAY(AprSun1)=1,IF(AND(YEAR(AprSun1+35)=CalendarYear,MONTH(AprSun1+35)=4),AprSun1+35,""),IF(AND(YEAR(AprSun1+42)=CalendarYear,MONTH(AprSun1+42)=4),AprSun1+42,""))</f>
        <v/>
      </c>
    </row>
    <row r="12" spans="3:36" x14ac:dyDescent="0.2">
      <c r="C12" s="8"/>
      <c r="D12" s="8"/>
      <c r="E12" s="8"/>
      <c r="F12" s="8"/>
      <c r="G12" s="8"/>
      <c r="H12" s="8"/>
      <c r="I12" s="8"/>
      <c r="J12" s="9"/>
      <c r="K12" s="8"/>
      <c r="L12" s="8"/>
      <c r="M12" s="8"/>
      <c r="N12" s="8"/>
      <c r="O12" s="8"/>
      <c r="P12" s="8"/>
      <c r="Q12" s="8"/>
      <c r="R12" s="8"/>
      <c r="S12" s="9"/>
      <c r="T12" s="5"/>
      <c r="U12" s="5"/>
      <c r="V12" s="5"/>
      <c r="W12" s="5"/>
      <c r="X12" s="5"/>
      <c r="Y12" s="5"/>
      <c r="Z12" s="5"/>
      <c r="AA12" s="5"/>
      <c r="AB12" s="10"/>
      <c r="AC12" s="5"/>
      <c r="AD12" s="5"/>
      <c r="AE12" s="5"/>
      <c r="AF12" s="5"/>
      <c r="AG12" s="5"/>
      <c r="AH12" s="5"/>
      <c r="AI12" s="5"/>
      <c r="AJ12" s="5"/>
    </row>
    <row r="13" spans="3:36" x14ac:dyDescent="0.2">
      <c r="C13" s="12">
        <f>DATE(CalendarYear,5,1)</f>
        <v>41395</v>
      </c>
      <c r="D13" s="12"/>
      <c r="E13" s="12"/>
      <c r="F13" s="12"/>
      <c r="G13" s="12"/>
      <c r="H13" s="12"/>
      <c r="I13" s="12"/>
      <c r="J13" s="3"/>
      <c r="K13" s="8"/>
      <c r="L13" s="12">
        <f>DATE(CalendarYear,6,1)</f>
        <v>41426</v>
      </c>
      <c r="M13" s="12"/>
      <c r="N13" s="12"/>
      <c r="O13" s="12"/>
      <c r="P13" s="12"/>
      <c r="Q13" s="12"/>
      <c r="R13" s="12"/>
      <c r="S13" s="3"/>
      <c r="T13" s="5"/>
      <c r="U13" s="12">
        <f>DATE(CalendarYear,7,1)</f>
        <v>41456</v>
      </c>
      <c r="V13" s="12"/>
      <c r="W13" s="12"/>
      <c r="X13" s="12"/>
      <c r="Y13" s="12"/>
      <c r="Z13" s="12"/>
      <c r="AA13" s="12"/>
      <c r="AB13" s="3"/>
      <c r="AC13" s="8"/>
      <c r="AD13" s="12">
        <f>DATE(CalendarYear,8,1)</f>
        <v>41487</v>
      </c>
      <c r="AE13" s="12"/>
      <c r="AF13" s="12"/>
      <c r="AG13" s="12"/>
      <c r="AH13" s="12"/>
      <c r="AI13" s="12"/>
      <c r="AJ13" s="12"/>
    </row>
    <row r="14" spans="3:36" s="26" customFormat="1" x14ac:dyDescent="0.2">
      <c r="C14" s="21" t="s">
        <v>1</v>
      </c>
      <c r="D14" s="21" t="s">
        <v>2</v>
      </c>
      <c r="E14" s="21" t="s">
        <v>3</v>
      </c>
      <c r="F14" s="21" t="s">
        <v>2</v>
      </c>
      <c r="G14" s="21" t="s">
        <v>4</v>
      </c>
      <c r="H14" s="21" t="s">
        <v>0</v>
      </c>
      <c r="I14" s="21" t="s">
        <v>0</v>
      </c>
      <c r="J14" s="22"/>
      <c r="K14" s="27"/>
      <c r="L14" s="21" t="s">
        <v>1</v>
      </c>
      <c r="M14" s="21" t="s">
        <v>2</v>
      </c>
      <c r="N14" s="21" t="s">
        <v>3</v>
      </c>
      <c r="O14" s="21" t="s">
        <v>2</v>
      </c>
      <c r="P14" s="21" t="s">
        <v>4</v>
      </c>
      <c r="Q14" s="21" t="s">
        <v>0</v>
      </c>
      <c r="R14" s="21" t="s">
        <v>0</v>
      </c>
      <c r="S14" s="22"/>
      <c r="T14" s="24"/>
      <c r="U14" s="21" t="s">
        <v>1</v>
      </c>
      <c r="V14" s="21" t="s">
        <v>2</v>
      </c>
      <c r="W14" s="21" t="s">
        <v>3</v>
      </c>
      <c r="X14" s="21" t="s">
        <v>2</v>
      </c>
      <c r="Y14" s="21" t="s">
        <v>4</v>
      </c>
      <c r="Z14" s="21" t="s">
        <v>0</v>
      </c>
      <c r="AA14" s="21" t="s">
        <v>0</v>
      </c>
      <c r="AB14" s="22"/>
      <c r="AC14" s="28"/>
      <c r="AD14" s="21" t="s">
        <v>1</v>
      </c>
      <c r="AE14" s="21" t="s">
        <v>2</v>
      </c>
      <c r="AF14" s="21" t="s">
        <v>3</v>
      </c>
      <c r="AG14" s="21" t="s">
        <v>2</v>
      </c>
      <c r="AH14" s="21" t="s">
        <v>4</v>
      </c>
      <c r="AI14" s="21" t="s">
        <v>0</v>
      </c>
      <c r="AJ14" s="21" t="s">
        <v>0</v>
      </c>
    </row>
    <row r="15" spans="3:36" x14ac:dyDescent="0.2">
      <c r="C15" s="8" t="str">
        <f>IF(DAY(MaySun1)=1,"",IF(AND(YEAR(MaySun1+1)=CalendarYear,MONTH(MaySun1+1)=5),MaySun1+1,""))</f>
        <v/>
      </c>
      <c r="D15" s="8" t="str">
        <f>IF(DAY(MaySun1)=1,"",IF(AND(YEAR(MaySun1+2)=CalendarYear,MONTH(MaySun1+2)=5),MaySun1+2,""))</f>
        <v/>
      </c>
      <c r="E15" s="8">
        <f>IF(DAY(MaySun1)=1,"",IF(AND(YEAR(MaySun1+3)=CalendarYear,MONTH(MaySun1+3)=5),MaySun1+3,""))</f>
        <v>41395</v>
      </c>
      <c r="F15" s="8">
        <f>IF(DAY(MaySun1)=1,"",IF(AND(YEAR(MaySun1+4)=CalendarYear,MONTH(MaySun1+4)=5),MaySun1+4,""))</f>
        <v>41396</v>
      </c>
      <c r="G15" s="8">
        <f>IF(DAY(MaySun1)=1,"",IF(AND(YEAR(MaySun1+5)=CalendarYear,MONTH(MaySun1+5)=5),MaySun1+5,""))</f>
        <v>41397</v>
      </c>
      <c r="H15" s="8">
        <f>IF(DAY(MaySun1)=1,"",IF(AND(YEAR(MaySun1+6)=CalendarYear,MONTH(MaySun1+6)=5),MaySun1+6,""))</f>
        <v>41398</v>
      </c>
      <c r="I15" s="8">
        <f>IF(DAY(MaySun1)=1,IF(AND(YEAR(MaySun1)=CalendarYear,MONTH(MaySun1)=5),MaySun1,""),IF(AND(YEAR(MaySun1+7)=CalendarYear,MONTH(MaySun1+7)=5),MaySun1+7,""))</f>
        <v>41399</v>
      </c>
      <c r="J15" s="9"/>
      <c r="K15" s="4"/>
      <c r="L15" s="8" t="str">
        <f>IF(DAY(JunSun1)=1,"",IF(AND(YEAR(JunSun1+1)=CalendarYear,MONTH(JunSun1+1)=6),JunSun1+1,""))</f>
        <v/>
      </c>
      <c r="M15" s="8" t="str">
        <f>IF(DAY(JunSun1)=1,"",IF(AND(YEAR(JunSun1+2)=CalendarYear,MONTH(JunSun1+2)=6),JunSun1+2,""))</f>
        <v/>
      </c>
      <c r="N15" s="8" t="str">
        <f>IF(DAY(JunSun1)=1,"",IF(AND(YEAR(JunSun1+3)=CalendarYear,MONTH(JunSun1+3)=6),JunSun1+3,""))</f>
        <v/>
      </c>
      <c r="O15" s="8" t="str">
        <f>IF(DAY(JunSun1)=1,"",IF(AND(YEAR(JunSun1+4)=CalendarYear,MONTH(JunSun1+4)=6),JunSun1+4,""))</f>
        <v/>
      </c>
      <c r="P15" s="8" t="str">
        <f>IF(DAY(JunSun1)=1,"",IF(AND(YEAR(JunSun1+5)=CalendarYear,MONTH(JunSun1+5)=6),JunSun1+5,""))</f>
        <v/>
      </c>
      <c r="Q15" s="8">
        <f>IF(DAY(JunSun1)=1,"",IF(AND(YEAR(JunSun1+6)=CalendarYear,MONTH(JunSun1+6)=6),JunSun1+6,""))</f>
        <v>41426</v>
      </c>
      <c r="R15" s="8">
        <f>IF(DAY(JunSun1)=1,IF(AND(YEAR(JunSun1)=CalendarYear,MONTH(JunSun1)=6),JunSun1,""),IF(AND(YEAR(JunSun1+7)=CalendarYear,MONTH(JunSun1+7)=6),JunSun1+7,""))</f>
        <v>41427</v>
      </c>
      <c r="S15" s="9"/>
      <c r="T15" s="5"/>
      <c r="U15" s="8">
        <f>IF(DAY(JulSun1)=1,"",IF(AND(YEAR(JulSun1+1)=CalendarYear,MONTH(JulSun1+1)=7),JulSun1+1,""))</f>
        <v>41456</v>
      </c>
      <c r="V15" s="8">
        <f>IF(DAY(JulSun1)=1,"",IF(AND(YEAR(JulSun1+2)=CalendarYear,MONTH(JulSun1+2)=7),JulSun1+2,""))</f>
        <v>41457</v>
      </c>
      <c r="W15" s="8">
        <f>IF(DAY(JulSun1)=1,"",IF(AND(YEAR(JulSun1+3)=CalendarYear,MONTH(JulSun1+3)=7),JulSun1+3,""))</f>
        <v>41458</v>
      </c>
      <c r="X15" s="8">
        <f>IF(DAY(JulSun1)=1,"",IF(AND(YEAR(JulSun1+4)=CalendarYear,MONTH(JulSun1+4)=7),JulSun1+4,""))</f>
        <v>41459</v>
      </c>
      <c r="Y15" s="8">
        <f>IF(DAY(JulSun1)=1,"",IF(AND(YEAR(JulSun1+5)=CalendarYear,MONTH(JulSun1+5)=7),JulSun1+5,""))</f>
        <v>41460</v>
      </c>
      <c r="Z15" s="8">
        <f>IF(DAY(JulSun1)=1,"",IF(AND(YEAR(JulSun1+6)=CalendarYear,MONTH(JulSun1+6)=7),JulSun1+6,""))</f>
        <v>41461</v>
      </c>
      <c r="AA15" s="8">
        <f>IF(DAY(JulSun1)=1,IF(AND(YEAR(JulSun1)=CalendarYear,MONTH(JulSun1)=7),JulSun1,""),IF(AND(YEAR(JulSun1+7)=CalendarYear,MONTH(JulSun1+7)=7),JulSun1+7,""))</f>
        <v>41462</v>
      </c>
      <c r="AB15" s="9"/>
      <c r="AC15" s="11"/>
      <c r="AD15" s="8" t="str">
        <f>IF(DAY(AugSun1)=1,"",IF(AND(YEAR(AugSun1+1)=CalendarYear,MONTH(AugSun1+1)=8),AugSun1+1,""))</f>
        <v/>
      </c>
      <c r="AE15" s="8" t="str">
        <f>IF(DAY(AugSun1)=1,"",IF(AND(YEAR(AugSun1+2)=CalendarYear,MONTH(AugSun1+2)=8),AugSun1+2,""))</f>
        <v/>
      </c>
      <c r="AF15" s="8" t="str">
        <f>IF(DAY(AugSun1)=1,"",IF(AND(YEAR(AugSun1+3)=CalendarYear,MONTH(AugSun1+3)=8),AugSun1+3,""))</f>
        <v/>
      </c>
      <c r="AG15" s="8">
        <f>IF(DAY(AugSun1)=1,"",IF(AND(YEAR(AugSun1+4)=CalendarYear,MONTH(AugSun1+4)=8),AugSun1+4,""))</f>
        <v>41487</v>
      </c>
      <c r="AH15" s="8">
        <f>IF(DAY(AugSun1)=1,"",IF(AND(YEAR(AugSun1+5)=CalendarYear,MONTH(AugSun1+5)=8),AugSun1+5,""))</f>
        <v>41488</v>
      </c>
      <c r="AI15" s="8">
        <f>IF(DAY(AugSun1)=1,"",IF(AND(YEAR(AugSun1+6)=CalendarYear,MONTH(AugSun1+6)=8),AugSun1+6,""))</f>
        <v>41489</v>
      </c>
      <c r="AJ15" s="8">
        <f>IF(DAY(AugSun1)=1,IF(AND(YEAR(AugSun1)=CalendarYear,MONTH(AugSun1)=8),AugSun1,""),IF(AND(YEAR(AugSun1+7)=CalendarYear,MONTH(AugSun1+7)=8),AugSun1+7,""))</f>
        <v>41490</v>
      </c>
    </row>
    <row r="16" spans="3:36" x14ac:dyDescent="0.2">
      <c r="C16" s="8">
        <f>IF(DAY(MaySun1)=1,IF(AND(YEAR(MaySun1+1)=CalendarYear,MONTH(MaySun1+1)=5),MaySun1+1,""),IF(AND(YEAR(MaySun1+8)=CalendarYear,MONTH(MaySun1+8)=5),MaySun1+8,""))</f>
        <v>41400</v>
      </c>
      <c r="D16" s="8">
        <f>IF(DAY(MaySun1)=1,IF(AND(YEAR(MaySun1+2)=CalendarYear,MONTH(MaySun1+2)=5),MaySun1+2,""),IF(AND(YEAR(MaySun1+9)=CalendarYear,MONTH(MaySun1+9)=5),MaySun1+9,""))</f>
        <v>41401</v>
      </c>
      <c r="E16" s="8">
        <f>IF(DAY(MaySun1)=1,IF(AND(YEAR(MaySun1+3)=CalendarYear,MONTH(MaySun1+3)=5),MaySun1+3,""),IF(AND(YEAR(MaySun1+10)=CalendarYear,MONTH(MaySun1+10)=5),MaySun1+10,""))</f>
        <v>41402</v>
      </c>
      <c r="F16" s="8">
        <f>IF(DAY(MaySun1)=1,IF(AND(YEAR(MaySun1+4)=CalendarYear,MONTH(MaySun1+4)=5),MaySun1+4,""),IF(AND(YEAR(MaySun1+11)=CalendarYear,MONTH(MaySun1+11)=5),MaySun1+11,""))</f>
        <v>41403</v>
      </c>
      <c r="G16" s="8">
        <f>IF(DAY(MaySun1)=1,IF(AND(YEAR(MaySun1+5)=CalendarYear,MONTH(MaySun1+5)=5),MaySun1+5,""),IF(AND(YEAR(MaySun1+12)=CalendarYear,MONTH(MaySun1+12)=5),MaySun1+12,""))</f>
        <v>41404</v>
      </c>
      <c r="H16" s="8">
        <f>IF(DAY(MaySun1)=1,IF(AND(YEAR(MaySun1+6)=CalendarYear,MONTH(MaySun1+6)=5),MaySun1+6,""),IF(AND(YEAR(MaySun1+13)=CalendarYear,MONTH(MaySun1+13)=5),MaySun1+13,""))</f>
        <v>41405</v>
      </c>
      <c r="I16" s="8">
        <f>IF(DAY(MaySun1)=1,IF(AND(YEAR(MaySun1+7)=CalendarYear,MONTH(MaySun1+7)=5),MaySun1+7,""),IF(AND(YEAR(MaySun1+14)=CalendarYear,MONTH(MaySun1+14)=5),MaySun1+14,""))</f>
        <v>41406</v>
      </c>
      <c r="J16" s="9"/>
      <c r="K16" s="7"/>
      <c r="L16" s="8">
        <f>IF(DAY(JunSun1)=1,IF(AND(YEAR(JunSun1+1)=CalendarYear,MONTH(JunSun1+1)=6),JunSun1+1,""),IF(AND(YEAR(JunSun1+8)=CalendarYear,MONTH(JunSun1+8)=6),JunSun1+8,""))</f>
        <v>41428</v>
      </c>
      <c r="M16" s="8">
        <f>IF(DAY(JunSun1)=1,IF(AND(YEAR(JunSun1+2)=CalendarYear,MONTH(JunSun1+2)=6),JunSun1+2,""),IF(AND(YEAR(JunSun1+9)=CalendarYear,MONTH(JunSun1+9)=6),JunSun1+9,""))</f>
        <v>41429</v>
      </c>
      <c r="N16" s="8">
        <f>IF(DAY(JunSun1)=1,IF(AND(YEAR(JunSun1+3)=CalendarYear,MONTH(JunSun1+3)=6),JunSun1+3,""),IF(AND(YEAR(JunSun1+10)=CalendarYear,MONTH(JunSun1+10)=6),JunSun1+10,""))</f>
        <v>41430</v>
      </c>
      <c r="O16" s="8">
        <f>IF(DAY(JunSun1)=1,IF(AND(YEAR(JunSun1+4)=CalendarYear,MONTH(JunSun1+4)=6),JunSun1+4,""),IF(AND(YEAR(JunSun1+11)=CalendarYear,MONTH(JunSun1+11)=6),JunSun1+11,""))</f>
        <v>41431</v>
      </c>
      <c r="P16" s="8">
        <f>IF(DAY(JunSun1)=1,IF(AND(YEAR(JunSun1+5)=CalendarYear,MONTH(JunSun1+5)=6),JunSun1+5,""),IF(AND(YEAR(JunSun1+12)=CalendarYear,MONTH(JunSun1+12)=6),JunSun1+12,""))</f>
        <v>41432</v>
      </c>
      <c r="Q16" s="8">
        <f>IF(DAY(JunSun1)=1,IF(AND(YEAR(JunSun1+6)=CalendarYear,MONTH(JunSun1+6)=6),JunSun1+6,""),IF(AND(YEAR(JunSun1+13)=CalendarYear,MONTH(JunSun1+13)=6),JunSun1+13,""))</f>
        <v>41433</v>
      </c>
      <c r="R16" s="8">
        <f>IF(DAY(JunSun1)=1,IF(AND(YEAR(JunSun1+7)=CalendarYear,MONTH(JunSun1+7)=6),JunSun1+7,""),IF(AND(YEAR(JunSun1+14)=CalendarYear,MONTH(JunSun1+14)=6),JunSun1+14,""))</f>
        <v>41434</v>
      </c>
      <c r="S16" s="9"/>
      <c r="T16" s="5"/>
      <c r="U16" s="8">
        <f>IF(DAY(JulSun1)=1,IF(AND(YEAR(JulSun1+1)=CalendarYear,MONTH(JulSun1+1)=7),JulSun1+1,""),IF(AND(YEAR(JulSun1+8)=CalendarYear,MONTH(JulSun1+8)=7),JulSun1+8,""))</f>
        <v>41463</v>
      </c>
      <c r="V16" s="8">
        <f>IF(DAY(JulSun1)=1,IF(AND(YEAR(JulSun1+2)=CalendarYear,MONTH(JulSun1+2)=7),JulSun1+2,""),IF(AND(YEAR(JulSun1+9)=CalendarYear,MONTH(JulSun1+9)=7),JulSun1+9,""))</f>
        <v>41464</v>
      </c>
      <c r="W16" s="8">
        <f>IF(DAY(JulSun1)=1,IF(AND(YEAR(JulSun1+3)=CalendarYear,MONTH(JulSun1+3)=7),JulSun1+3,""),IF(AND(YEAR(JulSun1+10)=CalendarYear,MONTH(JulSun1+10)=7),JulSun1+10,""))</f>
        <v>41465</v>
      </c>
      <c r="X16" s="8">
        <f>IF(DAY(JulSun1)=1,IF(AND(YEAR(JulSun1+4)=CalendarYear,MONTH(JulSun1+4)=7),JulSun1+4,""),IF(AND(YEAR(JulSun1+11)=CalendarYear,MONTH(JulSun1+11)=7),JulSun1+11,""))</f>
        <v>41466</v>
      </c>
      <c r="Y16" s="8">
        <f>IF(DAY(JulSun1)=1,IF(AND(YEAR(JulSun1+5)=CalendarYear,MONTH(JulSun1+5)=7),JulSun1+5,""),IF(AND(YEAR(JulSun1+12)=CalendarYear,MONTH(JulSun1+12)=7),JulSun1+12,""))</f>
        <v>41467</v>
      </c>
      <c r="Z16" s="8">
        <f>IF(DAY(JulSun1)=1,IF(AND(YEAR(JulSun1+6)=CalendarYear,MONTH(JulSun1+6)=7),JulSun1+6,""),IF(AND(YEAR(JulSun1+13)=CalendarYear,MONTH(JulSun1+13)=7),JulSun1+13,""))</f>
        <v>41468</v>
      </c>
      <c r="AA16" s="8">
        <f>IF(DAY(JulSun1)=1,IF(AND(YEAR(JulSun1+7)=CalendarYear,MONTH(JulSun1+7)=7),JulSun1+7,""),IF(AND(YEAR(JulSun1+14)=CalendarYear,MONTH(JulSun1+14)=7),JulSun1+14,""))</f>
        <v>41469</v>
      </c>
      <c r="AB16" s="9"/>
      <c r="AC16" s="5"/>
      <c r="AD16" s="8">
        <f>IF(DAY(AugSun1)=1,IF(AND(YEAR(AugSun1+1)=CalendarYear,MONTH(AugSun1+1)=8),AugSun1+1,""),IF(AND(YEAR(AugSun1+8)=CalendarYear,MONTH(AugSun1+8)=8),AugSun1+8,""))</f>
        <v>41491</v>
      </c>
      <c r="AE16" s="8">
        <f>IF(DAY(AugSun1)=1,IF(AND(YEAR(AugSun1+2)=CalendarYear,MONTH(AugSun1+2)=8),AugSun1+2,""),IF(AND(YEAR(AugSun1+9)=CalendarYear,MONTH(AugSun1+9)=8),AugSun1+9,""))</f>
        <v>41492</v>
      </c>
      <c r="AF16" s="8">
        <f>IF(DAY(AugSun1)=1,IF(AND(YEAR(AugSun1+3)=CalendarYear,MONTH(AugSun1+3)=8),AugSun1+3,""),IF(AND(YEAR(AugSun1+10)=CalendarYear,MONTH(AugSun1+10)=8),AugSun1+10,""))</f>
        <v>41493</v>
      </c>
      <c r="AG16" s="8">
        <f>IF(DAY(AugSun1)=1,IF(AND(YEAR(AugSun1+4)=CalendarYear,MONTH(AugSun1+4)=8),AugSun1+4,""),IF(AND(YEAR(AugSun1+11)=CalendarYear,MONTH(AugSun1+11)=8),AugSun1+11,""))</f>
        <v>41494</v>
      </c>
      <c r="AH16" s="8">
        <f>IF(DAY(AugSun1)=1,IF(AND(YEAR(AugSun1+5)=CalendarYear,MONTH(AugSun1+5)=8),AugSun1+5,""),IF(AND(YEAR(AugSun1+12)=CalendarYear,MONTH(AugSun1+12)=8),AugSun1+12,""))</f>
        <v>41495</v>
      </c>
      <c r="AI16" s="8">
        <f>IF(DAY(AugSun1)=1,IF(AND(YEAR(AugSun1+6)=CalendarYear,MONTH(AugSun1+6)=8),AugSun1+6,""),IF(AND(YEAR(AugSun1+13)=CalendarYear,MONTH(AugSun1+13)=8),AugSun1+13,""))</f>
        <v>41496</v>
      </c>
      <c r="AJ16" s="8">
        <f>IF(DAY(AugSun1)=1,IF(AND(YEAR(AugSun1+7)=CalendarYear,MONTH(AugSun1+7)=8),AugSun1+7,""),IF(AND(YEAR(AugSun1+14)=CalendarYear,MONTH(AugSun1+14)=8),AugSun1+14,""))</f>
        <v>41497</v>
      </c>
    </row>
    <row r="17" spans="3:42" x14ac:dyDescent="0.2">
      <c r="C17" s="8">
        <f>IF(DAY(MaySun1)=1,IF(AND(YEAR(MaySun1+8)=CalendarYear,MONTH(MaySun1+8)=5),MaySun1+8,""),IF(AND(YEAR(MaySun1+15)=CalendarYear,MONTH(MaySun1+15)=5),MaySun1+15,""))</f>
        <v>41407</v>
      </c>
      <c r="D17" s="8">
        <f>IF(DAY(MaySun1)=1,IF(AND(YEAR(MaySun1+9)=CalendarYear,MONTH(MaySun1+9)=5),MaySun1+9,""),IF(AND(YEAR(MaySun1+16)=CalendarYear,MONTH(MaySun1+16)=5),MaySun1+16,""))</f>
        <v>41408</v>
      </c>
      <c r="E17" s="8">
        <f>IF(DAY(MaySun1)=1,IF(AND(YEAR(MaySun1+10)=CalendarYear,MONTH(MaySun1+10)=5),MaySun1+10,""),IF(AND(YEAR(MaySun1+17)=CalendarYear,MONTH(MaySun1+17)=5),MaySun1+17,""))</f>
        <v>41409</v>
      </c>
      <c r="F17" s="8">
        <f>IF(DAY(MaySun1)=1,IF(AND(YEAR(MaySun1+11)=CalendarYear,MONTH(MaySun1+11)=5),MaySun1+11,""),IF(AND(YEAR(MaySun1+18)=CalendarYear,MONTH(MaySun1+18)=5),MaySun1+18,""))</f>
        <v>41410</v>
      </c>
      <c r="G17" s="8">
        <f>IF(DAY(MaySun1)=1,IF(AND(YEAR(MaySun1+12)=CalendarYear,MONTH(MaySun1+12)=5),MaySun1+12,""),IF(AND(YEAR(MaySun1+19)=CalendarYear,MONTH(MaySun1+19)=5),MaySun1+19,""))</f>
        <v>41411</v>
      </c>
      <c r="H17" s="8">
        <f>IF(DAY(MaySun1)=1,IF(AND(YEAR(MaySun1+13)=CalendarYear,MONTH(MaySun1+13)=5),MaySun1+13,""),IF(AND(YEAR(MaySun1+20)=CalendarYear,MONTH(MaySun1+20)=5),MaySun1+20,""))</f>
        <v>41412</v>
      </c>
      <c r="I17" s="8">
        <f>IF(DAY(MaySun1)=1,IF(AND(YEAR(MaySun1+14)=CalendarYear,MONTH(MaySun1+14)=5),MaySun1+14,""),IF(AND(YEAR(MaySun1+21)=CalendarYear,MONTH(MaySun1+21)=5),MaySun1+21,""))</f>
        <v>41413</v>
      </c>
      <c r="J17" s="9"/>
      <c r="K17" s="8"/>
      <c r="L17" s="8">
        <f>IF(DAY(JunSun1)=1,IF(AND(YEAR(JunSun1+8)=CalendarYear,MONTH(JunSun1+8)=6),JunSun1+8,""),IF(AND(YEAR(JunSun1+15)=CalendarYear,MONTH(JunSun1+15)=6),JunSun1+15,""))</f>
        <v>41435</v>
      </c>
      <c r="M17" s="8">
        <f>IF(DAY(JunSun1)=1,IF(AND(YEAR(JunSun1+9)=CalendarYear,MONTH(JunSun1+9)=6),JunSun1+9,""),IF(AND(YEAR(JunSun1+16)=CalendarYear,MONTH(JunSun1+16)=6),JunSun1+16,""))</f>
        <v>41436</v>
      </c>
      <c r="N17" s="8">
        <f>IF(DAY(JunSun1)=1,IF(AND(YEAR(JunSun1+10)=CalendarYear,MONTH(JunSun1+10)=6),JunSun1+10,""),IF(AND(YEAR(JunSun1+17)=CalendarYear,MONTH(JunSun1+17)=6),JunSun1+17,""))</f>
        <v>41437</v>
      </c>
      <c r="O17" s="8">
        <f>IF(DAY(JunSun1)=1,IF(AND(YEAR(JunSun1+11)=CalendarYear,MONTH(JunSun1+11)=6),JunSun1+11,""),IF(AND(YEAR(JunSun1+18)=CalendarYear,MONTH(JunSun1+18)=6),JunSun1+18,""))</f>
        <v>41438</v>
      </c>
      <c r="P17" s="8">
        <f>IF(DAY(JunSun1)=1,IF(AND(YEAR(JunSun1+12)=CalendarYear,MONTH(JunSun1+12)=6),JunSun1+12,""),IF(AND(YEAR(JunSun1+19)=CalendarYear,MONTH(JunSun1+19)=6),JunSun1+19,""))</f>
        <v>41439</v>
      </c>
      <c r="Q17" s="8">
        <f>IF(DAY(JunSun1)=1,IF(AND(YEAR(JunSun1+13)=CalendarYear,MONTH(JunSun1+13)=6),JunSun1+13,""),IF(AND(YEAR(JunSun1+20)=CalendarYear,MONTH(JunSun1+20)=6),JunSun1+20,""))</f>
        <v>41440</v>
      </c>
      <c r="R17" s="8">
        <f>IF(DAY(JunSun1)=1,IF(AND(YEAR(JunSun1+14)=CalendarYear,MONTH(JunSun1+14)=6),JunSun1+14,""),IF(AND(YEAR(JunSun1+21)=CalendarYear,MONTH(JunSun1+21)=6),JunSun1+21,""))</f>
        <v>41441</v>
      </c>
      <c r="S17" s="9"/>
      <c r="T17" s="5"/>
      <c r="U17" s="8">
        <f>IF(DAY(JulSun1)=1,IF(AND(YEAR(JulSun1+8)=CalendarYear,MONTH(JulSun1+8)=7),JulSun1+8,""),IF(AND(YEAR(JulSun1+15)=CalendarYear,MONTH(JulSun1+15)=7),JulSun1+15,""))</f>
        <v>41470</v>
      </c>
      <c r="V17" s="8">
        <f>IF(DAY(JulSun1)=1,IF(AND(YEAR(JulSun1+9)=CalendarYear,MONTH(JulSun1+9)=7),JulSun1+9,""),IF(AND(YEAR(JulSun1+16)=CalendarYear,MONTH(JulSun1+16)=7),JulSun1+16,""))</f>
        <v>41471</v>
      </c>
      <c r="W17" s="8">
        <f>IF(DAY(JulSun1)=1,IF(AND(YEAR(JulSun1+10)=CalendarYear,MONTH(JulSun1+10)=7),JulSun1+10,""),IF(AND(YEAR(JulSun1+17)=CalendarYear,MONTH(JulSun1+17)=7),JulSun1+17,""))</f>
        <v>41472</v>
      </c>
      <c r="X17" s="8">
        <f>IF(DAY(JulSun1)=1,IF(AND(YEAR(JulSun1+11)=CalendarYear,MONTH(JulSun1+11)=7),JulSun1+11,""),IF(AND(YEAR(JulSun1+18)=CalendarYear,MONTH(JulSun1+18)=7),JulSun1+18,""))</f>
        <v>41473</v>
      </c>
      <c r="Y17" s="8">
        <f>IF(DAY(JulSun1)=1,IF(AND(YEAR(JulSun1+12)=CalendarYear,MONTH(JulSun1+12)=7),JulSun1+12,""),IF(AND(YEAR(JulSun1+19)=CalendarYear,MONTH(JulSun1+19)=7),JulSun1+19,""))</f>
        <v>41474</v>
      </c>
      <c r="Z17" s="8">
        <f>IF(DAY(JulSun1)=1,IF(AND(YEAR(JulSun1+13)=CalendarYear,MONTH(JulSun1+13)=7),JulSun1+13,""),IF(AND(YEAR(JulSun1+20)=CalendarYear,MONTH(JulSun1+20)=7),JulSun1+20,""))</f>
        <v>41475</v>
      </c>
      <c r="AA17" s="8">
        <f>IF(DAY(JulSun1)=1,IF(AND(YEAR(JulSun1+14)=CalendarYear,MONTH(JulSun1+14)=7),JulSun1+14,""),IF(AND(YEAR(JulSun1+21)=CalendarYear,MONTH(JulSun1+21)=7),JulSun1+21,""))</f>
        <v>41476</v>
      </c>
      <c r="AB17" s="9"/>
      <c r="AC17" s="5"/>
      <c r="AD17" s="8">
        <f>IF(DAY(AugSun1)=1,IF(AND(YEAR(AugSun1+8)=CalendarYear,MONTH(AugSun1+8)=8),AugSun1+8,""),IF(AND(YEAR(AugSun1+15)=CalendarYear,MONTH(AugSun1+15)=8),AugSun1+15,""))</f>
        <v>41498</v>
      </c>
      <c r="AE17" s="8">
        <f>IF(DAY(AugSun1)=1,IF(AND(YEAR(AugSun1+9)=CalendarYear,MONTH(AugSun1+9)=8),AugSun1+9,""),IF(AND(YEAR(AugSun1+16)=CalendarYear,MONTH(AugSun1+16)=8),AugSun1+16,""))</f>
        <v>41499</v>
      </c>
      <c r="AF17" s="8">
        <f>IF(DAY(AugSun1)=1,IF(AND(YEAR(AugSun1+10)=CalendarYear,MONTH(AugSun1+10)=8),AugSun1+10,""),IF(AND(YEAR(AugSun1+17)=CalendarYear,MONTH(AugSun1+17)=8),AugSun1+17,""))</f>
        <v>41500</v>
      </c>
      <c r="AG17" s="8">
        <f>IF(DAY(AugSun1)=1,IF(AND(YEAR(AugSun1+11)=CalendarYear,MONTH(AugSun1+11)=8),AugSun1+11,""),IF(AND(YEAR(AugSun1+18)=CalendarYear,MONTH(AugSun1+18)=8),AugSun1+18,""))</f>
        <v>41501</v>
      </c>
      <c r="AH17" s="8">
        <f>IF(DAY(AugSun1)=1,IF(AND(YEAR(AugSun1+12)=CalendarYear,MONTH(AugSun1+12)=8),AugSun1+12,""),IF(AND(YEAR(AugSun1+19)=CalendarYear,MONTH(AugSun1+19)=8),AugSun1+19,""))</f>
        <v>41502</v>
      </c>
      <c r="AI17" s="8">
        <f>IF(DAY(AugSun1)=1,IF(AND(YEAR(AugSun1+13)=CalendarYear,MONTH(AugSun1+13)=8),AugSun1+13,""),IF(AND(YEAR(AugSun1+20)=CalendarYear,MONTH(AugSun1+20)=8),AugSun1+20,""))</f>
        <v>41503</v>
      </c>
      <c r="AJ17" s="8">
        <f>IF(DAY(AugSun1)=1,IF(AND(YEAR(AugSun1+14)=CalendarYear,MONTH(AugSun1+14)=8),AugSun1+14,""),IF(AND(YEAR(AugSun1+21)=CalendarYear,MONTH(AugSun1+21)=8),AugSun1+21,""))</f>
        <v>41504</v>
      </c>
    </row>
    <row r="18" spans="3:42" x14ac:dyDescent="0.2">
      <c r="C18" s="8">
        <f>IF(DAY(MaySun1)=1,IF(AND(YEAR(MaySun1+15)=CalendarYear,MONTH(MaySun1+15)=5),MaySun1+15,""),IF(AND(YEAR(MaySun1+22)=CalendarYear,MONTH(MaySun1+22)=5),MaySun1+22,""))</f>
        <v>41414</v>
      </c>
      <c r="D18" s="8">
        <f>IF(DAY(MaySun1)=1,IF(AND(YEAR(MaySun1+16)=CalendarYear,MONTH(MaySun1+16)=5),MaySun1+16,""),IF(AND(YEAR(MaySun1+23)=CalendarYear,MONTH(MaySun1+23)=5),MaySun1+23,""))</f>
        <v>41415</v>
      </c>
      <c r="E18" s="8">
        <f>IF(DAY(MaySun1)=1,IF(AND(YEAR(MaySun1+17)=CalendarYear,MONTH(MaySun1+17)=5),MaySun1+17,""),IF(AND(YEAR(MaySun1+24)=CalendarYear,MONTH(MaySun1+24)=5),MaySun1+24,""))</f>
        <v>41416</v>
      </c>
      <c r="F18" s="8">
        <f>IF(DAY(MaySun1)=1,IF(AND(YEAR(MaySun1+18)=CalendarYear,MONTH(MaySun1+18)=5),MaySun1+18,""),IF(AND(YEAR(MaySun1+25)=CalendarYear,MONTH(MaySun1+25)=5),MaySun1+25,""))</f>
        <v>41417</v>
      </c>
      <c r="G18" s="8">
        <f>IF(DAY(MaySun1)=1,IF(AND(YEAR(MaySun1+19)=CalendarYear,MONTH(MaySun1+19)=5),MaySun1+19,""),IF(AND(YEAR(MaySun1+26)=CalendarYear,MONTH(MaySun1+26)=5),MaySun1+26,""))</f>
        <v>41418</v>
      </c>
      <c r="H18" s="8">
        <f>IF(DAY(MaySun1)=1,IF(AND(YEAR(MaySun1+20)=CalendarYear,MONTH(MaySun1+20)=5),MaySun1+20,""),IF(AND(YEAR(MaySun1+27)=CalendarYear,MONTH(MaySun1+27)=5),MaySun1+27,""))</f>
        <v>41419</v>
      </c>
      <c r="I18" s="8">
        <f>IF(DAY(MaySun1)=1,IF(AND(YEAR(MaySun1+21)=CalendarYear,MONTH(MaySun1+21)=5),MaySun1+21,""),IF(AND(YEAR(MaySun1+28)=CalendarYear,MONTH(MaySun1+28)=5),MaySun1+28,""))</f>
        <v>41420</v>
      </c>
      <c r="J18" s="9"/>
      <c r="K18" s="8"/>
      <c r="L18" s="8">
        <f>IF(DAY(JunSun1)=1,IF(AND(YEAR(JunSun1+15)=CalendarYear,MONTH(JunSun1+15)=6),JunSun1+15,""),IF(AND(YEAR(JunSun1+22)=CalendarYear,MONTH(JunSun1+22)=6),JunSun1+22,""))</f>
        <v>41442</v>
      </c>
      <c r="M18" s="8">
        <f>IF(DAY(JunSun1)=1,IF(AND(YEAR(JunSun1+16)=CalendarYear,MONTH(JunSun1+16)=6),JunSun1+16,""),IF(AND(YEAR(JunSun1+23)=CalendarYear,MONTH(JunSun1+23)=6),JunSun1+23,""))</f>
        <v>41443</v>
      </c>
      <c r="N18" s="8">
        <f>IF(DAY(JunSun1)=1,IF(AND(YEAR(JunSun1+17)=CalendarYear,MONTH(JunSun1+17)=6),JunSun1+17,""),IF(AND(YEAR(JunSun1+24)=CalendarYear,MONTH(JunSun1+24)=6),JunSun1+24,""))</f>
        <v>41444</v>
      </c>
      <c r="O18" s="8">
        <f>IF(DAY(JunSun1)=1,IF(AND(YEAR(JunSun1+18)=CalendarYear,MONTH(JunSun1+18)=6),JunSun1+18,""),IF(AND(YEAR(JunSun1+25)=CalendarYear,MONTH(JunSun1+25)=6),JunSun1+25,""))</f>
        <v>41445</v>
      </c>
      <c r="P18" s="8">
        <f>IF(DAY(JunSun1)=1,IF(AND(YEAR(JunSun1+19)=CalendarYear,MONTH(JunSun1+19)=6),JunSun1+19,""),IF(AND(YEAR(JunSun1+26)=CalendarYear,MONTH(JunSun1+26)=6),JunSun1+26,""))</f>
        <v>41446</v>
      </c>
      <c r="Q18" s="8">
        <f>IF(DAY(JunSun1)=1,IF(AND(YEAR(JunSun1+20)=CalendarYear,MONTH(JunSun1+20)=6),JunSun1+20,""),IF(AND(YEAR(JunSun1+27)=CalendarYear,MONTH(JunSun1+27)=6),JunSun1+27,""))</f>
        <v>41447</v>
      </c>
      <c r="R18" s="8">
        <f>IF(DAY(JunSun1)=1,IF(AND(YEAR(JunSun1+21)=CalendarYear,MONTH(JunSun1+21)=6),JunSun1+21,""),IF(AND(YEAR(JunSun1+28)=CalendarYear,MONTH(JunSun1+28)=6),JunSun1+28,""))</f>
        <v>41448</v>
      </c>
      <c r="S18" s="9"/>
      <c r="T18" s="5"/>
      <c r="U18" s="8">
        <f>IF(DAY(JulSun1)=1,IF(AND(YEAR(JulSun1+15)=CalendarYear,MONTH(JulSun1+15)=7),JulSun1+15,""),IF(AND(YEAR(JulSun1+22)=CalendarYear,MONTH(JulSun1+22)=7),JulSun1+22,""))</f>
        <v>41477</v>
      </c>
      <c r="V18" s="8">
        <f>IF(DAY(JulSun1)=1,IF(AND(YEAR(JulSun1+16)=CalendarYear,MONTH(JulSun1+16)=7),JulSun1+16,""),IF(AND(YEAR(JulSun1+23)=CalendarYear,MONTH(JulSun1+23)=7),JulSun1+23,""))</f>
        <v>41478</v>
      </c>
      <c r="W18" s="8">
        <f>IF(DAY(JulSun1)=1,IF(AND(YEAR(JulSun1+17)=CalendarYear,MONTH(JulSun1+17)=7),JulSun1+17,""),IF(AND(YEAR(JulSun1+24)=CalendarYear,MONTH(JulSun1+24)=7),JulSun1+24,""))</f>
        <v>41479</v>
      </c>
      <c r="X18" s="8">
        <f>IF(DAY(JulSun1)=1,IF(AND(YEAR(JulSun1+18)=CalendarYear,MONTH(JulSun1+18)=7),JulSun1+18,""),IF(AND(YEAR(JulSun1+25)=CalendarYear,MONTH(JulSun1+25)=7),JulSun1+25,""))</f>
        <v>41480</v>
      </c>
      <c r="Y18" s="8">
        <f>IF(DAY(JulSun1)=1,IF(AND(YEAR(JulSun1+19)=CalendarYear,MONTH(JulSun1+19)=7),JulSun1+19,""),IF(AND(YEAR(JulSun1+26)=CalendarYear,MONTH(JulSun1+26)=7),JulSun1+26,""))</f>
        <v>41481</v>
      </c>
      <c r="Z18" s="8">
        <f>IF(DAY(JulSun1)=1,IF(AND(YEAR(JulSun1+20)=CalendarYear,MONTH(JulSun1+20)=7),JulSun1+20,""),IF(AND(YEAR(JulSun1+27)=CalendarYear,MONTH(JulSun1+27)=7),JulSun1+27,""))</f>
        <v>41482</v>
      </c>
      <c r="AA18" s="8">
        <f>IF(DAY(JulSun1)=1,IF(AND(YEAR(JulSun1+21)=CalendarYear,MONTH(JulSun1+21)=7),JulSun1+21,""),IF(AND(YEAR(JulSun1+28)=CalendarYear,MONTH(JulSun1+28)=7),JulSun1+28,""))</f>
        <v>41483</v>
      </c>
      <c r="AB18" s="9"/>
      <c r="AC18" s="5"/>
      <c r="AD18" s="8">
        <f>IF(DAY(AugSun1)=1,IF(AND(YEAR(AugSun1+15)=CalendarYear,MONTH(AugSun1+15)=8),AugSun1+15,""),IF(AND(YEAR(AugSun1+22)=CalendarYear,MONTH(AugSun1+22)=8),AugSun1+22,""))</f>
        <v>41505</v>
      </c>
      <c r="AE18" s="8">
        <f>IF(DAY(AugSun1)=1,IF(AND(YEAR(AugSun1+16)=CalendarYear,MONTH(AugSun1+16)=8),AugSun1+16,""),IF(AND(YEAR(AugSun1+23)=CalendarYear,MONTH(AugSun1+23)=8),AugSun1+23,""))</f>
        <v>41506</v>
      </c>
      <c r="AF18" s="8">
        <f>IF(DAY(AugSun1)=1,IF(AND(YEAR(AugSun1+17)=CalendarYear,MONTH(AugSun1+17)=8),AugSun1+17,""),IF(AND(YEAR(AugSun1+24)=CalendarYear,MONTH(AugSun1+24)=8),AugSun1+24,""))</f>
        <v>41507</v>
      </c>
      <c r="AG18" s="8">
        <f>IF(DAY(AugSun1)=1,IF(AND(YEAR(AugSun1+18)=CalendarYear,MONTH(AugSun1+18)=8),AugSun1+18,""),IF(AND(YEAR(AugSun1+25)=CalendarYear,MONTH(AugSun1+25)=8),AugSun1+25,""))</f>
        <v>41508</v>
      </c>
      <c r="AH18" s="8">
        <f>IF(DAY(AugSun1)=1,IF(AND(YEAR(AugSun1+19)=CalendarYear,MONTH(AugSun1+19)=8),AugSun1+19,""),IF(AND(YEAR(AugSun1+26)=CalendarYear,MONTH(AugSun1+26)=8),AugSun1+26,""))</f>
        <v>41509</v>
      </c>
      <c r="AI18" s="8">
        <f>IF(DAY(AugSun1)=1,IF(AND(YEAR(AugSun1+20)=CalendarYear,MONTH(AugSun1+20)=8),AugSun1+20,""),IF(AND(YEAR(AugSun1+27)=CalendarYear,MONTH(AugSun1+27)=8),AugSun1+27,""))</f>
        <v>41510</v>
      </c>
      <c r="AJ18" s="8">
        <f>IF(DAY(AugSun1)=1,IF(AND(YEAR(AugSun1+21)=CalendarYear,MONTH(AugSun1+21)=8),AugSun1+21,""),IF(AND(YEAR(AugSun1+28)=CalendarYear,MONTH(AugSun1+28)=8),AugSun1+28,""))</f>
        <v>41511</v>
      </c>
    </row>
    <row r="19" spans="3:42" x14ac:dyDescent="0.2">
      <c r="C19" s="8">
        <f>IF(DAY(MaySun1)=1,IF(AND(YEAR(MaySun1+22)=CalendarYear,MONTH(MaySun1+22)=5),MaySun1+22,""),IF(AND(YEAR(MaySun1+29)=CalendarYear,MONTH(MaySun1+29)=5),MaySun1+29,""))</f>
        <v>41421</v>
      </c>
      <c r="D19" s="8">
        <f>IF(DAY(MaySun1)=1,IF(AND(YEAR(MaySun1+23)=CalendarYear,MONTH(MaySun1+23)=5),MaySun1+23,""),IF(AND(YEAR(MaySun1+30)=CalendarYear,MONTH(MaySun1+30)=5),MaySun1+30,""))</f>
        <v>41422</v>
      </c>
      <c r="E19" s="8">
        <f>IF(DAY(MaySun1)=1,IF(AND(YEAR(MaySun1+24)=CalendarYear,MONTH(MaySun1+24)=5),MaySun1+24,""),IF(AND(YEAR(MaySun1+31)=CalendarYear,MONTH(MaySun1+31)=5),MaySun1+31,""))</f>
        <v>41423</v>
      </c>
      <c r="F19" s="8">
        <f>IF(DAY(MaySun1)=1,IF(AND(YEAR(MaySun1+25)=CalendarYear,MONTH(MaySun1+25)=5),MaySun1+25,""),IF(AND(YEAR(MaySun1+32)=CalendarYear,MONTH(MaySun1+32)=5),MaySun1+32,""))</f>
        <v>41424</v>
      </c>
      <c r="G19" s="8">
        <f>IF(DAY(MaySun1)=1,IF(AND(YEAR(MaySun1+26)=CalendarYear,MONTH(MaySun1+26)=5),MaySun1+26,""),IF(AND(YEAR(MaySun1+33)=CalendarYear,MONTH(MaySun1+33)=5),MaySun1+33,""))</f>
        <v>41425</v>
      </c>
      <c r="H19" s="8" t="str">
        <f>IF(DAY(MaySun1)=1,IF(AND(YEAR(MaySun1+27)=CalendarYear,MONTH(MaySun1+27)=5),MaySun1+27,""),IF(AND(YEAR(MaySun1+34)=CalendarYear,MONTH(MaySun1+34)=5),MaySun1+34,""))</f>
        <v/>
      </c>
      <c r="I19" s="8" t="str">
        <f>IF(DAY(MaySun1)=1,IF(AND(YEAR(MaySun1+28)=CalendarYear,MONTH(MaySun1+28)=5),MaySun1+28,""),IF(AND(YEAR(MaySun1+35)=CalendarYear,MONTH(MaySun1+35)=5),MaySun1+35,""))</f>
        <v/>
      </c>
      <c r="J19" s="9"/>
      <c r="K19" s="8"/>
      <c r="L19" s="8">
        <f>IF(DAY(JunSun1)=1,IF(AND(YEAR(JunSun1+22)=CalendarYear,MONTH(JunSun1+22)=6),JunSun1+22,""),IF(AND(YEAR(JunSun1+29)=CalendarYear,MONTH(JunSun1+29)=6),JunSun1+29,""))</f>
        <v>41449</v>
      </c>
      <c r="M19" s="8">
        <f>IF(DAY(JunSun1)=1,IF(AND(YEAR(JunSun1+23)=CalendarYear,MONTH(JunSun1+23)=6),JunSun1+23,""),IF(AND(YEAR(JunSun1+30)=CalendarYear,MONTH(JunSun1+30)=6),JunSun1+30,""))</f>
        <v>41450</v>
      </c>
      <c r="N19" s="8">
        <f>IF(DAY(JunSun1)=1,IF(AND(YEAR(JunSun1+24)=CalendarYear,MONTH(JunSun1+24)=6),JunSun1+24,""),IF(AND(YEAR(JunSun1+31)=CalendarYear,MONTH(JunSun1+31)=6),JunSun1+31,""))</f>
        <v>41451</v>
      </c>
      <c r="O19" s="8">
        <f>IF(DAY(JunSun1)=1,IF(AND(YEAR(JunSun1+25)=CalendarYear,MONTH(JunSun1+25)=6),JunSun1+25,""),IF(AND(YEAR(JunSun1+32)=CalendarYear,MONTH(JunSun1+32)=6),JunSun1+32,""))</f>
        <v>41452</v>
      </c>
      <c r="P19" s="8">
        <f>IF(DAY(JunSun1)=1,IF(AND(YEAR(JunSun1+26)=CalendarYear,MONTH(JunSun1+26)=6),JunSun1+26,""),IF(AND(YEAR(JunSun1+33)=CalendarYear,MONTH(JunSun1+33)=6),JunSun1+33,""))</f>
        <v>41453</v>
      </c>
      <c r="Q19" s="8">
        <f>IF(DAY(JunSun1)=1,IF(AND(YEAR(JunSun1+27)=CalendarYear,MONTH(JunSun1+27)=6),JunSun1+27,""),IF(AND(YEAR(JunSun1+34)=CalendarYear,MONTH(JunSun1+34)=6),JunSun1+34,""))</f>
        <v>41454</v>
      </c>
      <c r="R19" s="8">
        <f>IF(DAY(JunSun1)=1,IF(AND(YEAR(JunSun1+28)=CalendarYear,MONTH(JunSun1+28)=6),JunSun1+28,""),IF(AND(YEAR(JunSun1+35)=CalendarYear,MONTH(JunSun1+35)=6),JunSun1+35,""))</f>
        <v>41455</v>
      </c>
      <c r="S19" s="9"/>
      <c r="T19" s="5"/>
      <c r="U19" s="8">
        <f>IF(DAY(JulSun1)=1,IF(AND(YEAR(JulSun1+22)=CalendarYear,MONTH(JulSun1+22)=7),JulSun1+22,""),IF(AND(YEAR(JulSun1+29)=CalendarYear,MONTH(JulSun1+29)=7),JulSun1+29,""))</f>
        <v>41484</v>
      </c>
      <c r="V19" s="8">
        <f>IF(DAY(JulSun1)=1,IF(AND(YEAR(JulSun1+23)=CalendarYear,MONTH(JulSun1+23)=7),JulSun1+23,""),IF(AND(YEAR(JulSun1+30)=CalendarYear,MONTH(JulSun1+30)=7),JulSun1+30,""))</f>
        <v>41485</v>
      </c>
      <c r="W19" s="8">
        <f>IF(DAY(JulSun1)=1,IF(AND(YEAR(JulSun1+24)=CalendarYear,MONTH(JulSun1+24)=7),JulSun1+24,""),IF(AND(YEAR(JulSun1+31)=CalendarYear,MONTH(JulSun1+31)=7),JulSun1+31,""))</f>
        <v>41486</v>
      </c>
      <c r="X19" s="8" t="str">
        <f>IF(DAY(JulSun1)=1,IF(AND(YEAR(JulSun1+25)=CalendarYear,MONTH(JulSun1+25)=7),JulSun1+25,""),IF(AND(YEAR(JulSun1+32)=CalendarYear,MONTH(JulSun1+32)=7),JulSun1+32,""))</f>
        <v/>
      </c>
      <c r="Y19" s="8" t="str">
        <f>IF(DAY(JulSun1)=1,IF(AND(YEAR(JulSun1+26)=CalendarYear,MONTH(JulSun1+26)=7),JulSun1+26,""),IF(AND(YEAR(JulSun1+33)=CalendarYear,MONTH(JulSun1+33)=7),JulSun1+33,""))</f>
        <v/>
      </c>
      <c r="Z19" s="8" t="str">
        <f>IF(DAY(JulSun1)=1,IF(AND(YEAR(JulSun1+27)=CalendarYear,MONTH(JulSun1+27)=7),JulSun1+27,""),IF(AND(YEAR(JulSun1+34)=CalendarYear,MONTH(JulSun1+34)=7),JulSun1+34,""))</f>
        <v/>
      </c>
      <c r="AA19" s="8" t="str">
        <f>IF(DAY(JulSun1)=1,IF(AND(YEAR(JulSun1+28)=CalendarYear,MONTH(JulSun1+28)=7),JulSun1+28,""),IF(AND(YEAR(JulSun1+35)=CalendarYear,MONTH(JulSun1+35)=7),JulSun1+35,""))</f>
        <v/>
      </c>
      <c r="AB19" s="9"/>
      <c r="AC19" s="5"/>
      <c r="AD19" s="8">
        <f>IF(DAY(AugSun1)=1,IF(AND(YEAR(AugSun1+22)=CalendarYear,MONTH(AugSun1+22)=8),AugSun1+22,""),IF(AND(YEAR(AugSun1+29)=CalendarYear,MONTH(AugSun1+29)=8),AugSun1+29,""))</f>
        <v>41512</v>
      </c>
      <c r="AE19" s="8">
        <f>IF(DAY(AugSun1)=1,IF(AND(YEAR(AugSun1+23)=CalendarYear,MONTH(AugSun1+23)=8),AugSun1+23,""),IF(AND(YEAR(AugSun1+30)=CalendarYear,MONTH(AugSun1+30)=8),AugSun1+30,""))</f>
        <v>41513</v>
      </c>
      <c r="AF19" s="8">
        <f>IF(DAY(AugSun1)=1,IF(AND(YEAR(AugSun1+24)=CalendarYear,MONTH(AugSun1+24)=8),AugSun1+24,""),IF(AND(YEAR(AugSun1+31)=CalendarYear,MONTH(AugSun1+31)=8),AugSun1+31,""))</f>
        <v>41514</v>
      </c>
      <c r="AG19" s="8">
        <f>IF(DAY(AugSun1)=1,IF(AND(YEAR(AugSun1+25)=CalendarYear,MONTH(AugSun1+25)=8),AugSun1+25,""),IF(AND(YEAR(AugSun1+32)=CalendarYear,MONTH(AugSun1+32)=8),AugSun1+32,""))</f>
        <v>41515</v>
      </c>
      <c r="AH19" s="8">
        <f>IF(DAY(AugSun1)=1,IF(AND(YEAR(AugSun1+26)=CalendarYear,MONTH(AugSun1+26)=8),AugSun1+26,""),IF(AND(YEAR(AugSun1+33)=CalendarYear,MONTH(AugSun1+33)=8),AugSun1+33,""))</f>
        <v>41516</v>
      </c>
      <c r="AI19" s="8">
        <f>IF(DAY(AugSun1)=1,IF(AND(YEAR(AugSun1+27)=CalendarYear,MONTH(AugSun1+27)=8),AugSun1+27,""),IF(AND(YEAR(AugSun1+34)=CalendarYear,MONTH(AugSun1+34)=8),AugSun1+34,""))</f>
        <v>41517</v>
      </c>
      <c r="AJ19" s="8" t="str">
        <f>IF(DAY(AugSun1)=1,IF(AND(YEAR(AugSun1+28)=CalendarYear,MONTH(AugSun1+28)=8),AugSun1+28,""),IF(AND(YEAR(AugSun1+35)=CalendarYear,MONTH(AugSun1+35)=8),AugSun1+35,""))</f>
        <v/>
      </c>
    </row>
    <row r="20" spans="3:42" x14ac:dyDescent="0.2">
      <c r="C20" s="8" t="str">
        <f>IF(DAY(MaySun1)=1,IF(AND(YEAR(MaySun1+29)=CalendarYear,MONTH(MaySun1+29)=5),MaySun1+29,""),IF(AND(YEAR(MaySun1+36)=CalendarYear,MONTH(MaySun1+36)=5),MaySun1+36,""))</f>
        <v/>
      </c>
      <c r="D20" s="8" t="str">
        <f>IF(DAY(MaySun1)=1,IF(AND(YEAR(MaySun1+30)=CalendarYear,MONTH(MaySun1+30)=5),MaySun1+30,""),IF(AND(YEAR(MaySun1+37)=CalendarYear,MONTH(MaySun1+37)=5),MaySun1+37,""))</f>
        <v/>
      </c>
      <c r="E20" s="8" t="str">
        <f>IF(DAY(MaySun1)=1,IF(AND(YEAR(MaySun1+31)=CalendarYear,MONTH(MaySun1+31)=5),MaySun1+31,""),IF(AND(YEAR(MaySun1+38)=CalendarYear,MONTH(MaySun1+38)=5),MaySun1+38,""))</f>
        <v/>
      </c>
      <c r="F20" s="8" t="str">
        <f>IF(DAY(MaySun1)=1,IF(AND(YEAR(MaySun1+32)=CalendarYear,MONTH(MaySun1+32)=5),MaySun1+32,""),IF(AND(YEAR(MaySun1+39)=CalendarYear,MONTH(MaySun1+39)=5),MaySun1+39,""))</f>
        <v/>
      </c>
      <c r="G20" s="8" t="str">
        <f>IF(DAY(MaySun1)=1,IF(AND(YEAR(MaySun1+33)=CalendarYear,MONTH(MaySun1+33)=5),MaySun1+33,""),IF(AND(YEAR(MaySun1+40)=CalendarYear,MONTH(MaySun1+40)=5),MaySun1+40,""))</f>
        <v/>
      </c>
      <c r="H20" s="8" t="str">
        <f>IF(DAY(MaySun1)=1,IF(AND(YEAR(MaySun1+34)=CalendarYear,MONTH(MaySun1+34)=5),MaySun1+34,""),IF(AND(YEAR(MaySun1+41)=CalendarYear,MONTH(MaySun1+41)=5),MaySun1+41,""))</f>
        <v/>
      </c>
      <c r="I20" s="8" t="str">
        <f>IF(DAY(MaySun1)=1,IF(AND(YEAR(MaySun1+35)=CalendarYear,MONTH(MaySun1+35)=5),MaySun1+35,""),IF(AND(YEAR(MaySun1+42)=CalendarYear,MONTH(MaySun1+42)=5),MaySun1+42,""))</f>
        <v/>
      </c>
      <c r="J20" s="9"/>
      <c r="K20" s="8"/>
      <c r="L20" s="8" t="str">
        <f>IF(DAY(JunSun1)=1,IF(AND(YEAR(JunSun1+29)=CalendarYear,MONTH(JunSun1+29)=6),JunSun1+29,""),IF(AND(YEAR(JunSun1+36)=CalendarYear,MONTH(JunSun1+36)=6),JunSun1+36,""))</f>
        <v/>
      </c>
      <c r="M20" s="8" t="str">
        <f>IF(DAY(JunSun1)=1,IF(AND(YEAR(JunSun1+30)=CalendarYear,MONTH(JunSun1+30)=6),JunSun1+30,""),IF(AND(YEAR(JunSun1+37)=CalendarYear,MONTH(JunSun1+37)=6),JunSun1+37,""))</f>
        <v/>
      </c>
      <c r="N20" s="8" t="str">
        <f>IF(DAY(JunSun1)=1,IF(AND(YEAR(JunSun1+31)=CalendarYear,MONTH(JunSun1+31)=6),JunSun1+31,""),IF(AND(YEAR(JunSun1+38)=CalendarYear,MONTH(JunSun1+38)=6),JunSun1+38,""))</f>
        <v/>
      </c>
      <c r="O20" s="8" t="str">
        <f>IF(DAY(JunSun1)=1,IF(AND(YEAR(JunSun1+32)=CalendarYear,MONTH(JunSun1+32)=6),JunSun1+32,""),IF(AND(YEAR(JunSun1+39)=CalendarYear,MONTH(JunSun1+39)=6),JunSun1+39,""))</f>
        <v/>
      </c>
      <c r="P20" s="8" t="str">
        <f>IF(DAY(JunSun1)=1,IF(AND(YEAR(JunSun1+33)=CalendarYear,MONTH(JunSun1+33)=6),JunSun1+33,""),IF(AND(YEAR(JunSun1+40)=CalendarYear,MONTH(JunSun1+40)=6),JunSun1+40,""))</f>
        <v/>
      </c>
      <c r="Q20" s="8" t="str">
        <f>IF(DAY(JunSun1)=1,IF(AND(YEAR(JunSun1+34)=CalendarYear,MONTH(JunSun1+34)=6),JunSun1+34,""),IF(AND(YEAR(JunSun1+41)=CalendarYear,MONTH(JunSun1+41)=6),JunSun1+41,""))</f>
        <v/>
      </c>
      <c r="R20" s="8" t="str">
        <f>IF(DAY(JunSun1)=1,IF(AND(YEAR(JunSun1+35)=CalendarYear,MONTH(JunSun1+35)=6),JunSun1+35,""),IF(AND(YEAR(JunSun1+42)=CalendarYear,MONTH(JunSun1+42)=6),JunSun1+42,""))</f>
        <v/>
      </c>
      <c r="S20" s="9"/>
      <c r="T20" s="5"/>
      <c r="U20" s="8" t="str">
        <f>IF(DAY(JulSun1)=1,IF(AND(YEAR(JulSun1+29)=CalendarYear,MONTH(JulSun1+29)=7),JulSun1+29,""),IF(AND(YEAR(JulSun1+36)=CalendarYear,MONTH(JulSun1+36)=7),JulSun1+36,""))</f>
        <v/>
      </c>
      <c r="V20" s="8" t="str">
        <f>IF(DAY(JulSun1)=1,IF(AND(YEAR(JulSun1+30)=CalendarYear,MONTH(JulSun1+30)=7),JulSun1+30,""),IF(AND(YEAR(JulSun1+37)=CalendarYear,MONTH(JulSun1+37)=7),JulSun1+37,""))</f>
        <v/>
      </c>
      <c r="W20" s="8" t="str">
        <f>IF(DAY(JulSun1)=1,IF(AND(YEAR(JulSun1+31)=CalendarYear,MONTH(JulSun1+31)=7),JulSun1+31,""),IF(AND(YEAR(JulSun1+38)=CalendarYear,MONTH(JulSun1+38)=7),JulSun1+38,""))</f>
        <v/>
      </c>
      <c r="X20" s="8" t="str">
        <f>IF(DAY(JulSun1)=1,IF(AND(YEAR(JulSun1+32)=CalendarYear,MONTH(JulSun1+32)=7),JulSun1+32,""),IF(AND(YEAR(JulSun1+39)=CalendarYear,MONTH(JulSun1+39)=7),JulSun1+39,""))</f>
        <v/>
      </c>
      <c r="Y20" s="8" t="str">
        <f>IF(DAY(JulSun1)=1,IF(AND(YEAR(JulSun1+33)=CalendarYear,MONTH(JulSun1+33)=7),JulSun1+33,""),IF(AND(YEAR(JulSun1+40)=CalendarYear,MONTH(JulSun1+40)=7),JulSun1+40,""))</f>
        <v/>
      </c>
      <c r="Z20" s="8" t="str">
        <f>IF(DAY(JulSun1)=1,IF(AND(YEAR(JulSun1+34)=CalendarYear,MONTH(JulSun1+34)=7),JulSun1+34,""),IF(AND(YEAR(JulSun1+41)=CalendarYear,MONTH(JulSun1+41)=7),JulSun1+41,""))</f>
        <v/>
      </c>
      <c r="AA20" s="8" t="str">
        <f>IF(DAY(JulSun1)=1,IF(AND(YEAR(JulSun1+35)=CalendarYear,MONTH(JulSun1+35)=7),JulSun1+35,""),IF(AND(YEAR(JulSun1+42)=CalendarYear,MONTH(JulSun1+42)=7),JulSun1+42,""))</f>
        <v/>
      </c>
      <c r="AB20" s="9"/>
      <c r="AC20" s="5"/>
      <c r="AD20" s="8" t="str">
        <f>IF(DAY(AugSun1)=1,IF(AND(YEAR(AugSun1+29)=CalendarYear,MONTH(AugSun1+29)=8),AugSun1+29,""),IF(AND(YEAR(AugSun1+36)=CalendarYear,MONTH(AugSun1+36)=8),AugSun1+36,""))</f>
        <v/>
      </c>
      <c r="AE20" s="8" t="str">
        <f>IF(DAY(AugSun1)=1,IF(AND(YEAR(AugSun1+30)=CalendarYear,MONTH(AugSun1+30)=8),AugSun1+30,""),IF(AND(YEAR(AugSun1+37)=CalendarYear,MONTH(AugSun1+37)=8),AugSun1+37,""))</f>
        <v/>
      </c>
      <c r="AF20" s="8" t="str">
        <f>IF(DAY(AugSun1)=1,IF(AND(YEAR(AugSun1+31)=CalendarYear,MONTH(AugSun1+31)=8),AugSun1+31,""),IF(AND(YEAR(AugSun1+38)=CalendarYear,MONTH(AugSun1+38)=8),AugSun1+38,""))</f>
        <v/>
      </c>
      <c r="AG20" s="8" t="str">
        <f>IF(DAY(AugSun1)=1,IF(AND(YEAR(AugSun1+32)=CalendarYear,MONTH(AugSun1+32)=8),AugSun1+32,""),IF(AND(YEAR(AugSun1+39)=CalendarYear,MONTH(AugSun1+39)=8),AugSun1+39,""))</f>
        <v/>
      </c>
      <c r="AH20" s="8" t="str">
        <f>IF(DAY(AugSun1)=1,IF(AND(YEAR(AugSun1+33)=CalendarYear,MONTH(AugSun1+33)=8),AugSun1+33,""),IF(AND(YEAR(AugSun1+40)=CalendarYear,MONTH(AugSun1+40)=8),AugSun1+40,""))</f>
        <v/>
      </c>
      <c r="AI20" s="8" t="str">
        <f>IF(DAY(AugSun1)=1,IF(AND(YEAR(AugSun1+34)=CalendarYear,MONTH(AugSun1+34)=8),AugSun1+34,""),IF(AND(YEAR(AugSun1+41)=CalendarYear,MONTH(AugSun1+41)=8),AugSun1+41,""))</f>
        <v/>
      </c>
      <c r="AJ20" s="8" t="str">
        <f>IF(DAY(AugSun1)=1,IF(AND(YEAR(AugSun1+35)=CalendarYear,MONTH(AugSun1+35)=8),AugSun1+35,""),IF(AND(YEAR(AugSun1+42)=CalendarYear,MONTH(AugSun1+42)=8),AugSun1+42,""))</f>
        <v/>
      </c>
    </row>
    <row r="21" spans="3:42" x14ac:dyDescent="0.2">
      <c r="C21" s="5"/>
      <c r="D21" s="5"/>
      <c r="E21" s="5"/>
      <c r="F21" s="5"/>
      <c r="G21" s="5"/>
      <c r="H21" s="5"/>
      <c r="I21" s="5"/>
      <c r="J21" s="10"/>
      <c r="K21" s="8"/>
      <c r="L21" s="5"/>
      <c r="M21" s="5"/>
      <c r="N21" s="5"/>
      <c r="O21" s="5"/>
      <c r="P21" s="5"/>
      <c r="Q21" s="5"/>
      <c r="R21" s="5"/>
      <c r="S21" s="10"/>
      <c r="T21" s="5"/>
      <c r="U21" s="8"/>
      <c r="V21" s="8"/>
      <c r="W21" s="8"/>
      <c r="X21" s="8"/>
      <c r="Y21" s="8"/>
      <c r="Z21" s="8"/>
      <c r="AA21" s="8"/>
      <c r="AB21" s="9"/>
      <c r="AC21" s="5"/>
      <c r="AD21" s="8"/>
      <c r="AE21" s="8"/>
      <c r="AF21" s="8"/>
      <c r="AG21" s="8"/>
      <c r="AH21" s="8"/>
      <c r="AI21" s="8"/>
      <c r="AJ21" s="8"/>
    </row>
    <row r="22" spans="3:42" x14ac:dyDescent="0.2">
      <c r="C22" s="12">
        <f>DATE(CalendarYear,9,1)</f>
        <v>41518</v>
      </c>
      <c r="D22" s="12"/>
      <c r="E22" s="12"/>
      <c r="F22" s="12"/>
      <c r="G22" s="12"/>
      <c r="H22" s="12"/>
      <c r="I22" s="12"/>
      <c r="J22" s="3"/>
      <c r="K22" s="5"/>
      <c r="L22" s="12">
        <f>DATE(CalendarYear,10,1)</f>
        <v>41548</v>
      </c>
      <c r="M22" s="12"/>
      <c r="N22" s="12"/>
      <c r="O22" s="12"/>
      <c r="P22" s="12"/>
      <c r="Q22" s="12"/>
      <c r="R22" s="12"/>
      <c r="S22" s="3"/>
      <c r="T22" s="5"/>
      <c r="U22" s="12">
        <f>DATE(CalendarYear,11,1)</f>
        <v>41579</v>
      </c>
      <c r="V22" s="12"/>
      <c r="W22" s="12"/>
      <c r="X22" s="12"/>
      <c r="Y22" s="12"/>
      <c r="Z22" s="12"/>
      <c r="AA22" s="12"/>
      <c r="AB22" s="3"/>
      <c r="AC22" s="5"/>
      <c r="AD22" s="12">
        <f>DATE(CalendarYear,12,1)</f>
        <v>41609</v>
      </c>
      <c r="AE22" s="12"/>
      <c r="AF22" s="12"/>
      <c r="AG22" s="12"/>
      <c r="AH22" s="12"/>
      <c r="AI22" s="12"/>
      <c r="AJ22" s="12"/>
    </row>
    <row r="23" spans="3:42" s="26" customFormat="1" x14ac:dyDescent="0.2">
      <c r="C23" s="21" t="s">
        <v>1</v>
      </c>
      <c r="D23" s="21" t="s">
        <v>2</v>
      </c>
      <c r="E23" s="21" t="s">
        <v>3</v>
      </c>
      <c r="F23" s="21" t="s">
        <v>2</v>
      </c>
      <c r="G23" s="21" t="s">
        <v>4</v>
      </c>
      <c r="H23" s="21" t="s">
        <v>0</v>
      </c>
      <c r="I23" s="21" t="s">
        <v>0</v>
      </c>
      <c r="J23" s="22"/>
      <c r="K23" s="24"/>
      <c r="L23" s="21" t="s">
        <v>1</v>
      </c>
      <c r="M23" s="21" t="s">
        <v>2</v>
      </c>
      <c r="N23" s="21" t="s">
        <v>3</v>
      </c>
      <c r="O23" s="21" t="s">
        <v>2</v>
      </c>
      <c r="P23" s="21" t="s">
        <v>4</v>
      </c>
      <c r="Q23" s="21" t="s">
        <v>0</v>
      </c>
      <c r="R23" s="21" t="s">
        <v>0</v>
      </c>
      <c r="S23" s="22"/>
      <c r="T23" s="24"/>
      <c r="U23" s="21" t="s">
        <v>1</v>
      </c>
      <c r="V23" s="21" t="s">
        <v>2</v>
      </c>
      <c r="W23" s="21" t="s">
        <v>3</v>
      </c>
      <c r="X23" s="21" t="s">
        <v>2</v>
      </c>
      <c r="Y23" s="21" t="s">
        <v>4</v>
      </c>
      <c r="Z23" s="21" t="s">
        <v>0</v>
      </c>
      <c r="AA23" s="21" t="s">
        <v>0</v>
      </c>
      <c r="AB23" s="22"/>
      <c r="AC23" s="24"/>
      <c r="AD23" s="21" t="s">
        <v>1</v>
      </c>
      <c r="AE23" s="21" t="s">
        <v>2</v>
      </c>
      <c r="AF23" s="21" t="s">
        <v>3</v>
      </c>
      <c r="AG23" s="21" t="s">
        <v>2</v>
      </c>
      <c r="AH23" s="21" t="s">
        <v>4</v>
      </c>
      <c r="AI23" s="21" t="s">
        <v>0</v>
      </c>
      <c r="AJ23" s="21" t="s">
        <v>0</v>
      </c>
    </row>
    <row r="24" spans="3:42" x14ac:dyDescent="0.2">
      <c r="C24" s="8" t="str">
        <f>IF(DAY(SepSun1)=1,"",IF(AND(YEAR(SepSun1+1)=CalendarYear,MONTH(SepSun1+1)=9),SepSun1+1,""))</f>
        <v/>
      </c>
      <c r="D24" s="8" t="str">
        <f>IF(DAY(SepSun1)=1,"",IF(AND(YEAR(SepSun1+2)=CalendarYear,MONTH(SepSun1+2)=9),SepSun1+2,""))</f>
        <v/>
      </c>
      <c r="E24" s="8" t="str">
        <f>IF(DAY(SepSun1)=1,"",IF(AND(YEAR(SepSun1+3)=CalendarYear,MONTH(SepSun1+3)=9),SepSun1+3,""))</f>
        <v/>
      </c>
      <c r="F24" s="8" t="str">
        <f>IF(DAY(SepSun1)=1,"",IF(AND(YEAR(SepSun1+4)=CalendarYear,MONTH(SepSun1+4)=9),SepSun1+4,""))</f>
        <v/>
      </c>
      <c r="G24" s="8" t="str">
        <f>IF(DAY(SepSun1)=1,"",IF(AND(YEAR(SepSun1+5)=CalendarYear,MONTH(SepSun1+5)=9),SepSun1+5,""))</f>
        <v/>
      </c>
      <c r="H24" s="8" t="str">
        <f>IF(DAY(SepSun1)=1,"",IF(AND(YEAR(SepSun1+6)=CalendarYear,MONTH(SepSun1+6)=9),SepSun1+6,""))</f>
        <v/>
      </c>
      <c r="I24" s="8">
        <f>IF(DAY(SepSun1)=1,IF(AND(YEAR(SepSun1)=CalendarYear,MONTH(SepSun1)=9),SepSun1,""),IF(AND(YEAR(SepSun1+7)=CalendarYear,MONTH(SepSun1+7)=9),SepSun1+7,""))</f>
        <v>41518</v>
      </c>
      <c r="J24" s="9"/>
      <c r="K24" s="5"/>
      <c r="L24" s="8" t="str">
        <f>IF(DAY(OctSun1)=1,"",IF(AND(YEAR(OctSun1+1)=CalendarYear,MONTH(OctSun1+1)=10),OctSun1+1,""))</f>
        <v/>
      </c>
      <c r="M24" s="8">
        <f>IF(DAY(OctSun1)=1,"",IF(AND(YEAR(OctSun1+2)=CalendarYear,MONTH(OctSun1+2)=10),OctSun1+2,""))</f>
        <v>41548</v>
      </c>
      <c r="N24" s="8">
        <f>IF(DAY(OctSun1)=1,"",IF(AND(YEAR(OctSun1+3)=CalendarYear,MONTH(OctSun1+3)=10),OctSun1+3,""))</f>
        <v>41549</v>
      </c>
      <c r="O24" s="8">
        <f>IF(DAY(OctSun1)=1,"",IF(AND(YEAR(OctSun1+4)=CalendarYear,MONTH(OctSun1+4)=10),OctSun1+4,""))</f>
        <v>41550</v>
      </c>
      <c r="P24" s="8">
        <f>IF(DAY(OctSun1)=1,"",IF(AND(YEAR(OctSun1+5)=CalendarYear,MONTH(OctSun1+5)=10),OctSun1+5,""))</f>
        <v>41551</v>
      </c>
      <c r="Q24" s="8">
        <f>IF(DAY(OctSun1)=1,"",IF(AND(YEAR(OctSun1+6)=CalendarYear,MONTH(OctSun1+6)=10),OctSun1+6,""))</f>
        <v>41552</v>
      </c>
      <c r="R24" s="8">
        <f>IF(DAY(OctSun1)=1,IF(AND(YEAR(OctSun1)=CalendarYear,MONTH(OctSun1)=10),OctSun1,""),IF(AND(YEAR(OctSun1+7)=CalendarYear,MONTH(OctSun1+7)=10),OctSun1+7,""))</f>
        <v>41553</v>
      </c>
      <c r="S24" s="9"/>
      <c r="T24" s="5"/>
      <c r="U24" s="8" t="str">
        <f>IF(DAY(NovSun1)=1,"",IF(AND(YEAR(NovSun1+1)=CalendarYear,MONTH(NovSun1+1)=11),NovSun1+1,""))</f>
        <v/>
      </c>
      <c r="V24" s="8" t="str">
        <f>IF(DAY(NovSun1)=1,"",IF(AND(YEAR(NovSun1+2)=CalendarYear,MONTH(NovSun1+2)=11),NovSun1+2,""))</f>
        <v/>
      </c>
      <c r="W24" s="8" t="str">
        <f>IF(DAY(NovSun1)=1,"",IF(AND(YEAR(NovSun1+3)=CalendarYear,MONTH(NovSun1+3)=11),NovSun1+3,""))</f>
        <v/>
      </c>
      <c r="X24" s="8" t="str">
        <f>IF(DAY(NovSun1)=1,"",IF(AND(YEAR(NovSun1+4)=CalendarYear,MONTH(NovSun1+4)=11),NovSun1+4,""))</f>
        <v/>
      </c>
      <c r="Y24" s="8">
        <f>IF(DAY(NovSun1)=1,"",IF(AND(YEAR(NovSun1+5)=CalendarYear,MONTH(NovSun1+5)=11),NovSun1+5,""))</f>
        <v>41579</v>
      </c>
      <c r="Z24" s="8">
        <f>IF(DAY(NovSun1)=1,"",IF(AND(YEAR(NovSun1+6)=CalendarYear,MONTH(NovSun1+6)=11),NovSun1+6,""))</f>
        <v>41580</v>
      </c>
      <c r="AA24" s="8">
        <f>IF(DAY(NovSun1)=1,IF(AND(YEAR(NovSun1)=CalendarYear,MONTH(NovSun1)=11),NovSun1,""),IF(AND(YEAR(NovSun1+7)=CalendarYear,MONTH(NovSun1+7)=11),NovSun1+7,""))</f>
        <v>41581</v>
      </c>
      <c r="AB24" s="9"/>
      <c r="AC24" s="5"/>
      <c r="AD24" s="8" t="str">
        <f>IF(DAY(DecSun1)=1,"",IF(AND(YEAR(DecSun1+1)=CalendarYear,MONTH(DecSun1+1)=12),DecSun1+1,""))</f>
        <v/>
      </c>
      <c r="AE24" s="8" t="str">
        <f>IF(DAY(DecSun1)=1,"",IF(AND(YEAR(DecSun1+2)=CalendarYear,MONTH(DecSun1+2)=12),DecSun1+2,""))</f>
        <v/>
      </c>
      <c r="AF24" s="8" t="str">
        <f>IF(DAY(DecSun1)=1,"",IF(AND(YEAR(DecSun1+3)=CalendarYear,MONTH(DecSun1+3)=12),DecSun1+3,""))</f>
        <v/>
      </c>
      <c r="AG24" s="8" t="str">
        <f>IF(DAY(DecSun1)=1,"",IF(AND(YEAR(DecSun1+4)=CalendarYear,MONTH(DecSun1+4)=12),DecSun1+4,""))</f>
        <v/>
      </c>
      <c r="AH24" s="8" t="str">
        <f>IF(DAY(DecSun1)=1,"",IF(AND(YEAR(DecSun1+5)=CalendarYear,MONTH(DecSun1+5)=12),DecSun1+5,""))</f>
        <v/>
      </c>
      <c r="AI24" s="8" t="str">
        <f>IF(DAY(DecSun1)=1,"",IF(AND(YEAR(DecSun1+6)=CalendarYear,MONTH(DecSun1+6)=12),DecSun1+6,""))</f>
        <v/>
      </c>
      <c r="AJ24" s="8">
        <f>IF(DAY(DecSun1)=1,IF(AND(YEAR(DecSun1)=CalendarYear,MONTH(DecSun1)=12),DecSun1,""),IF(AND(YEAR(DecSun1+7)=CalendarYear,MONTH(DecSun1+7)=12),DecSun1+7,""))</f>
        <v>41609</v>
      </c>
    </row>
    <row r="25" spans="3:42" x14ac:dyDescent="0.2">
      <c r="C25" s="8">
        <f>IF(DAY(SepSun1)=1,IF(AND(YEAR(SepSun1+1)=CalendarYear,MONTH(SepSun1+1)=9),SepSun1+1,""),IF(AND(YEAR(SepSun1+8)=CalendarYear,MONTH(SepSun1+8)=9),SepSun1+8,""))</f>
        <v>41519</v>
      </c>
      <c r="D25" s="8">
        <f>IF(DAY(SepSun1)=1,IF(AND(YEAR(SepSun1+2)=CalendarYear,MONTH(SepSun1+2)=9),SepSun1+2,""),IF(AND(YEAR(SepSun1+9)=CalendarYear,MONTH(SepSun1+9)=9),SepSun1+9,""))</f>
        <v>41520</v>
      </c>
      <c r="E25" s="8">
        <f>IF(DAY(SepSun1)=1,IF(AND(YEAR(SepSun1+3)=CalendarYear,MONTH(SepSun1+3)=9),SepSun1+3,""),IF(AND(YEAR(SepSun1+10)=CalendarYear,MONTH(SepSun1+10)=9),SepSun1+10,""))</f>
        <v>41521</v>
      </c>
      <c r="F25" s="8">
        <f>IF(DAY(SepSun1)=1,IF(AND(YEAR(SepSun1+4)=CalendarYear,MONTH(SepSun1+4)=9),SepSun1+4,""),IF(AND(YEAR(SepSun1+11)=CalendarYear,MONTH(SepSun1+11)=9),SepSun1+11,""))</f>
        <v>41522</v>
      </c>
      <c r="G25" s="8">
        <f>IF(DAY(SepSun1)=1,IF(AND(YEAR(SepSun1+5)=CalendarYear,MONTH(SepSun1+5)=9),SepSun1+5,""),IF(AND(YEAR(SepSun1+12)=CalendarYear,MONTH(SepSun1+12)=9),SepSun1+12,""))</f>
        <v>41523</v>
      </c>
      <c r="H25" s="8">
        <f>IF(DAY(SepSun1)=1,IF(AND(YEAR(SepSun1+6)=CalendarYear,MONTH(SepSun1+6)=9),SepSun1+6,""),IF(AND(YEAR(SepSun1+13)=CalendarYear,MONTH(SepSun1+13)=9),SepSun1+13,""))</f>
        <v>41524</v>
      </c>
      <c r="I25" s="8">
        <f>IF(DAY(SepSun1)=1,IF(AND(YEAR(SepSun1+7)=CalendarYear,MONTH(SepSun1+7)=9),SepSun1+7,""),IF(AND(YEAR(SepSun1+14)=CalendarYear,MONTH(SepSun1+14)=9),SepSun1+14,""))</f>
        <v>41525</v>
      </c>
      <c r="J25" s="9"/>
      <c r="K25" s="5"/>
      <c r="L25" s="8">
        <f>IF(DAY(OctSun1)=1,IF(AND(YEAR(OctSun1+1)=CalendarYear,MONTH(OctSun1+1)=10),OctSun1+1,""),IF(AND(YEAR(OctSun1+8)=CalendarYear,MONTH(OctSun1+8)=10),OctSun1+8,""))</f>
        <v>41554</v>
      </c>
      <c r="M25" s="8">
        <f>IF(DAY(OctSun1)=1,IF(AND(YEAR(OctSun1+2)=CalendarYear,MONTH(OctSun1+2)=10),OctSun1+2,""),IF(AND(YEAR(OctSun1+9)=CalendarYear,MONTH(OctSun1+9)=10),OctSun1+9,""))</f>
        <v>41555</v>
      </c>
      <c r="N25" s="8">
        <f>IF(DAY(OctSun1)=1,IF(AND(YEAR(OctSun1+3)=CalendarYear,MONTH(OctSun1+3)=10),OctSun1+3,""),IF(AND(YEAR(OctSun1+10)=CalendarYear,MONTH(OctSun1+10)=10),OctSun1+10,""))</f>
        <v>41556</v>
      </c>
      <c r="O25" s="8">
        <f>IF(DAY(OctSun1)=1,IF(AND(YEAR(OctSun1+4)=CalendarYear,MONTH(OctSun1+4)=10),OctSun1+4,""),IF(AND(YEAR(OctSun1+11)=CalendarYear,MONTH(OctSun1+11)=10),OctSun1+11,""))</f>
        <v>41557</v>
      </c>
      <c r="P25" s="8">
        <f>IF(DAY(OctSun1)=1,IF(AND(YEAR(OctSun1+5)=CalendarYear,MONTH(OctSun1+5)=10),OctSun1+5,""),IF(AND(YEAR(OctSun1+12)=CalendarYear,MONTH(OctSun1+12)=10),OctSun1+12,""))</f>
        <v>41558</v>
      </c>
      <c r="Q25" s="8">
        <f>IF(DAY(OctSun1)=1,IF(AND(YEAR(OctSun1+6)=CalendarYear,MONTH(OctSun1+6)=10),OctSun1+6,""),IF(AND(YEAR(OctSun1+13)=CalendarYear,MONTH(OctSun1+13)=10),OctSun1+13,""))</f>
        <v>41559</v>
      </c>
      <c r="R25" s="8">
        <f>IF(DAY(OctSun1)=1,IF(AND(YEAR(OctSun1+7)=CalendarYear,MONTH(OctSun1+7)=10),OctSun1+7,""),IF(AND(YEAR(OctSun1+14)=CalendarYear,MONTH(OctSun1+14)=10),OctSun1+14,""))</f>
        <v>41560</v>
      </c>
      <c r="S25" s="9"/>
      <c r="T25" s="5"/>
      <c r="U25" s="8">
        <f>IF(DAY(NovSun1)=1,IF(AND(YEAR(NovSun1+1)=CalendarYear,MONTH(NovSun1+1)=11),NovSun1+1,""),IF(AND(YEAR(NovSun1+8)=CalendarYear,MONTH(NovSun1+8)=11),NovSun1+8,""))</f>
        <v>41582</v>
      </c>
      <c r="V25" s="8">
        <f>IF(DAY(NovSun1)=1,IF(AND(YEAR(NovSun1+2)=CalendarYear,MONTH(NovSun1+2)=11),NovSun1+2,""),IF(AND(YEAR(NovSun1+9)=CalendarYear,MONTH(NovSun1+9)=11),NovSun1+9,""))</f>
        <v>41583</v>
      </c>
      <c r="W25" s="8">
        <f>IF(DAY(NovSun1)=1,IF(AND(YEAR(NovSun1+3)=CalendarYear,MONTH(NovSun1+3)=11),NovSun1+3,""),IF(AND(YEAR(NovSun1+10)=CalendarYear,MONTH(NovSun1+10)=11),NovSun1+10,""))</f>
        <v>41584</v>
      </c>
      <c r="X25" s="8">
        <f>IF(DAY(NovSun1)=1,IF(AND(YEAR(NovSun1+4)=CalendarYear,MONTH(NovSun1+4)=11),NovSun1+4,""),IF(AND(YEAR(NovSun1+11)=CalendarYear,MONTH(NovSun1+11)=11),NovSun1+11,""))</f>
        <v>41585</v>
      </c>
      <c r="Y25" s="8">
        <f>IF(DAY(NovSun1)=1,IF(AND(YEAR(NovSun1+5)=CalendarYear,MONTH(NovSun1+5)=11),NovSun1+5,""),IF(AND(YEAR(NovSun1+12)=CalendarYear,MONTH(NovSun1+12)=11),NovSun1+12,""))</f>
        <v>41586</v>
      </c>
      <c r="Z25" s="8">
        <f>IF(DAY(NovSun1)=1,IF(AND(YEAR(NovSun1+6)=CalendarYear,MONTH(NovSun1+6)=11),NovSun1+6,""),IF(AND(YEAR(NovSun1+13)=CalendarYear,MONTH(NovSun1+13)=11),NovSun1+13,""))</f>
        <v>41587</v>
      </c>
      <c r="AA25" s="8">
        <f>IF(DAY(NovSun1)=1,IF(AND(YEAR(NovSun1+7)=CalendarYear,MONTH(NovSun1+7)=11),NovSun1+7,""),IF(AND(YEAR(NovSun1+14)=CalendarYear,MONTH(NovSun1+14)=11),NovSun1+14,""))</f>
        <v>41588</v>
      </c>
      <c r="AB25" s="9"/>
      <c r="AC25" s="5"/>
      <c r="AD25" s="8">
        <f>IF(DAY(DecSun1)=1,IF(AND(YEAR(DecSun1+1)=CalendarYear,MONTH(DecSun1+1)=12),DecSun1+1,""),IF(AND(YEAR(DecSun1+8)=CalendarYear,MONTH(DecSun1+8)=12),DecSun1+8,""))</f>
        <v>41610</v>
      </c>
      <c r="AE25" s="8">
        <f>IF(DAY(DecSun1)=1,IF(AND(YEAR(DecSun1+2)=CalendarYear,MONTH(DecSun1+2)=12),DecSun1+2,""),IF(AND(YEAR(DecSun1+9)=CalendarYear,MONTH(DecSun1+9)=12),DecSun1+9,""))</f>
        <v>41611</v>
      </c>
      <c r="AF25" s="8">
        <f>IF(DAY(DecSun1)=1,IF(AND(YEAR(DecSun1+3)=CalendarYear,MONTH(DecSun1+3)=12),DecSun1+3,""),IF(AND(YEAR(DecSun1+10)=CalendarYear,MONTH(DecSun1+10)=12),DecSun1+10,""))</f>
        <v>41612</v>
      </c>
      <c r="AG25" s="8">
        <f>IF(DAY(DecSun1)=1,IF(AND(YEAR(DecSun1+4)=CalendarYear,MONTH(DecSun1+4)=12),DecSun1+4,""),IF(AND(YEAR(DecSun1+11)=CalendarYear,MONTH(DecSun1+11)=12),DecSun1+11,""))</f>
        <v>41613</v>
      </c>
      <c r="AH25" s="8">
        <f>IF(DAY(DecSun1)=1,IF(AND(YEAR(DecSun1+5)=CalendarYear,MONTH(DecSun1+5)=12),DecSun1+5,""),IF(AND(YEAR(DecSun1+12)=CalendarYear,MONTH(DecSun1+12)=12),DecSun1+12,""))</f>
        <v>41614</v>
      </c>
      <c r="AI25" s="8">
        <f>IF(DAY(DecSun1)=1,IF(AND(YEAR(DecSun1+6)=CalendarYear,MONTH(DecSun1+6)=12),DecSun1+6,""),IF(AND(YEAR(DecSun1+13)=CalendarYear,MONTH(DecSun1+13)=12),DecSun1+13,""))</f>
        <v>41615</v>
      </c>
      <c r="AJ25" s="8">
        <f>IF(DAY(DecSun1)=1,IF(AND(YEAR(DecSun1+7)=CalendarYear,MONTH(DecSun1+7)=12),DecSun1+7,""),IF(AND(YEAR(DecSun1+14)=CalendarYear,MONTH(DecSun1+14)=12),DecSun1+14,""))</f>
        <v>41616</v>
      </c>
    </row>
    <row r="26" spans="3:42" x14ac:dyDescent="0.2">
      <c r="C26" s="8">
        <f>IF(DAY(SepSun1)=1,IF(AND(YEAR(SepSun1+8)=CalendarYear,MONTH(SepSun1+8)=9),SepSun1+8,""),IF(AND(YEAR(SepSun1+15)=CalendarYear,MONTH(SepSun1+15)=9),SepSun1+15,""))</f>
        <v>41526</v>
      </c>
      <c r="D26" s="8">
        <f>IF(DAY(SepSun1)=1,IF(AND(YEAR(SepSun1+9)=CalendarYear,MONTH(SepSun1+9)=9),SepSun1+9,""),IF(AND(YEAR(SepSun1+16)=CalendarYear,MONTH(SepSun1+16)=9),SepSun1+16,""))</f>
        <v>41527</v>
      </c>
      <c r="E26" s="8">
        <f>IF(DAY(SepSun1)=1,IF(AND(YEAR(SepSun1+10)=CalendarYear,MONTH(SepSun1+10)=9),SepSun1+10,""),IF(AND(YEAR(SepSun1+17)=CalendarYear,MONTH(SepSun1+17)=9),SepSun1+17,""))</f>
        <v>41528</v>
      </c>
      <c r="F26" s="8">
        <f>IF(DAY(SepSun1)=1,IF(AND(YEAR(SepSun1+11)=CalendarYear,MONTH(SepSun1+11)=9),SepSun1+11,""),IF(AND(YEAR(SepSun1+18)=CalendarYear,MONTH(SepSun1+18)=9),SepSun1+18,""))</f>
        <v>41529</v>
      </c>
      <c r="G26" s="8">
        <f>IF(DAY(SepSun1)=1,IF(AND(YEAR(SepSun1+12)=CalendarYear,MONTH(SepSun1+12)=9),SepSun1+12,""),IF(AND(YEAR(SepSun1+19)=CalendarYear,MONTH(SepSun1+19)=9),SepSun1+19,""))</f>
        <v>41530</v>
      </c>
      <c r="H26" s="8">
        <f>IF(DAY(SepSun1)=1,IF(AND(YEAR(SepSun1+13)=CalendarYear,MONTH(SepSun1+13)=9),SepSun1+13,""),IF(AND(YEAR(SepSun1+20)=CalendarYear,MONTH(SepSun1+20)=9),SepSun1+20,""))</f>
        <v>41531</v>
      </c>
      <c r="I26" s="8">
        <f>IF(DAY(SepSun1)=1,IF(AND(YEAR(SepSun1+14)=CalendarYear,MONTH(SepSun1+14)=9),SepSun1+14,""),IF(AND(YEAR(SepSun1+21)=CalendarYear,MONTH(SepSun1+21)=9),SepSun1+21,""))</f>
        <v>41532</v>
      </c>
      <c r="J26" s="9"/>
      <c r="K26" s="5"/>
      <c r="L26" s="8">
        <f>IF(DAY(OctSun1)=1,IF(AND(YEAR(OctSun1+8)=CalendarYear,MONTH(OctSun1+8)=10),OctSun1+8,""),IF(AND(YEAR(OctSun1+15)=CalendarYear,MONTH(OctSun1+15)=10),OctSun1+15,""))</f>
        <v>41561</v>
      </c>
      <c r="M26" s="8">
        <f>IF(DAY(OctSun1)=1,IF(AND(YEAR(OctSun1+9)=CalendarYear,MONTH(OctSun1+9)=10),OctSun1+9,""),IF(AND(YEAR(OctSun1+16)=CalendarYear,MONTH(OctSun1+16)=10),OctSun1+16,""))</f>
        <v>41562</v>
      </c>
      <c r="N26" s="8">
        <f>IF(DAY(OctSun1)=1,IF(AND(YEAR(OctSun1+10)=CalendarYear,MONTH(OctSun1+10)=10),OctSun1+10,""),IF(AND(YEAR(OctSun1+17)=CalendarYear,MONTH(OctSun1+17)=10),OctSun1+17,""))</f>
        <v>41563</v>
      </c>
      <c r="O26" s="8">
        <f>IF(DAY(OctSun1)=1,IF(AND(YEAR(OctSun1+11)=CalendarYear,MONTH(OctSun1+11)=10),OctSun1+11,""),IF(AND(YEAR(OctSun1+18)=CalendarYear,MONTH(OctSun1+18)=10),OctSun1+18,""))</f>
        <v>41564</v>
      </c>
      <c r="P26" s="8">
        <f>IF(DAY(OctSun1)=1,IF(AND(YEAR(OctSun1+12)=CalendarYear,MONTH(OctSun1+12)=10),OctSun1+12,""),IF(AND(YEAR(OctSun1+19)=CalendarYear,MONTH(OctSun1+19)=10),OctSun1+19,""))</f>
        <v>41565</v>
      </c>
      <c r="Q26" s="8">
        <f>IF(DAY(OctSun1)=1,IF(AND(YEAR(OctSun1+13)=CalendarYear,MONTH(OctSun1+13)=10),OctSun1+13,""),IF(AND(YEAR(OctSun1+20)=CalendarYear,MONTH(OctSun1+20)=10),OctSun1+20,""))</f>
        <v>41566</v>
      </c>
      <c r="R26" s="8">
        <f>IF(DAY(OctSun1)=1,IF(AND(YEAR(OctSun1+14)=CalendarYear,MONTH(OctSun1+14)=10),OctSun1+14,""),IF(AND(YEAR(OctSun1+21)=CalendarYear,MONTH(OctSun1+21)=10),OctSun1+21,""))</f>
        <v>41567</v>
      </c>
      <c r="S26" s="9"/>
      <c r="T26" s="5"/>
      <c r="U26" s="8">
        <f>IF(DAY(NovSun1)=1,IF(AND(YEAR(NovSun1+8)=CalendarYear,MONTH(NovSun1+8)=11),NovSun1+8,""),IF(AND(YEAR(NovSun1+15)=CalendarYear,MONTH(NovSun1+15)=11),NovSun1+15,""))</f>
        <v>41589</v>
      </c>
      <c r="V26" s="8">
        <f>IF(DAY(NovSun1)=1,IF(AND(YEAR(NovSun1+9)=CalendarYear,MONTH(NovSun1+9)=11),NovSun1+9,""),IF(AND(YEAR(NovSun1+16)=CalendarYear,MONTH(NovSun1+16)=11),NovSun1+16,""))</f>
        <v>41590</v>
      </c>
      <c r="W26" s="8">
        <f>IF(DAY(NovSun1)=1,IF(AND(YEAR(NovSun1+10)=CalendarYear,MONTH(NovSun1+10)=11),NovSun1+10,""),IF(AND(YEAR(NovSun1+17)=CalendarYear,MONTH(NovSun1+17)=11),NovSun1+17,""))</f>
        <v>41591</v>
      </c>
      <c r="X26" s="8">
        <f>IF(DAY(NovSun1)=1,IF(AND(YEAR(NovSun1+11)=CalendarYear,MONTH(NovSun1+11)=11),NovSun1+11,""),IF(AND(YEAR(NovSun1+18)=CalendarYear,MONTH(NovSun1+18)=11),NovSun1+18,""))</f>
        <v>41592</v>
      </c>
      <c r="Y26" s="8">
        <f>IF(DAY(NovSun1)=1,IF(AND(YEAR(NovSun1+12)=CalendarYear,MONTH(NovSun1+12)=11),NovSun1+12,""),IF(AND(YEAR(NovSun1+19)=CalendarYear,MONTH(NovSun1+19)=11),NovSun1+19,""))</f>
        <v>41593</v>
      </c>
      <c r="Z26" s="8">
        <f>IF(DAY(NovSun1)=1,IF(AND(YEAR(NovSun1+13)=CalendarYear,MONTH(NovSun1+13)=11),NovSun1+13,""),IF(AND(YEAR(NovSun1+20)=CalendarYear,MONTH(NovSun1+20)=11),NovSun1+20,""))</f>
        <v>41594</v>
      </c>
      <c r="AA26" s="8">
        <f>IF(DAY(NovSun1)=1,IF(AND(YEAR(NovSun1+14)=CalendarYear,MONTH(NovSun1+14)=11),NovSun1+14,""),IF(AND(YEAR(NovSun1+21)=CalendarYear,MONTH(NovSun1+21)=11),NovSun1+21,""))</f>
        <v>41595</v>
      </c>
      <c r="AB26" s="9"/>
      <c r="AC26" s="5"/>
      <c r="AD26" s="8">
        <f>IF(DAY(DecSun1)=1,IF(AND(YEAR(DecSun1+8)=CalendarYear,MONTH(DecSun1+8)=12),DecSun1+8,""),IF(AND(YEAR(DecSun1+15)=CalendarYear,MONTH(DecSun1+15)=12),DecSun1+15,""))</f>
        <v>41617</v>
      </c>
      <c r="AE26" s="8">
        <f>IF(DAY(DecSun1)=1,IF(AND(YEAR(DecSun1+9)=CalendarYear,MONTH(DecSun1+9)=12),DecSun1+9,""),IF(AND(YEAR(DecSun1+16)=CalendarYear,MONTH(DecSun1+16)=12),DecSun1+16,""))</f>
        <v>41618</v>
      </c>
      <c r="AF26" s="8">
        <f>IF(DAY(DecSun1)=1,IF(AND(YEAR(DecSun1+10)=CalendarYear,MONTH(DecSun1+10)=12),DecSun1+10,""),IF(AND(YEAR(DecSun1+17)=CalendarYear,MONTH(DecSun1+17)=12),DecSun1+17,""))</f>
        <v>41619</v>
      </c>
      <c r="AG26" s="8">
        <f>IF(DAY(DecSun1)=1,IF(AND(YEAR(DecSun1+11)=CalendarYear,MONTH(DecSun1+11)=12),DecSun1+11,""),IF(AND(YEAR(DecSun1+18)=CalendarYear,MONTH(DecSun1+18)=12),DecSun1+18,""))</f>
        <v>41620</v>
      </c>
      <c r="AH26" s="8">
        <f>IF(DAY(DecSun1)=1,IF(AND(YEAR(DecSun1+12)=CalendarYear,MONTH(DecSun1+12)=12),DecSun1+12,""),IF(AND(YEAR(DecSun1+19)=CalendarYear,MONTH(DecSun1+19)=12),DecSun1+19,""))</f>
        <v>41621</v>
      </c>
      <c r="AI26" s="8">
        <f>IF(DAY(DecSun1)=1,IF(AND(YEAR(DecSun1+13)=CalendarYear,MONTH(DecSun1+13)=12),DecSun1+13,""),IF(AND(YEAR(DecSun1+20)=CalendarYear,MONTH(DecSun1+20)=12),DecSun1+20,""))</f>
        <v>41622</v>
      </c>
      <c r="AJ26" s="8">
        <f>IF(DAY(DecSun1)=1,IF(AND(YEAR(DecSun1+14)=CalendarYear,MONTH(DecSun1+14)=12),DecSun1+14,""),IF(AND(YEAR(DecSun1+21)=CalendarYear,MONTH(DecSun1+21)=12),DecSun1+21,""))</f>
        <v>41623</v>
      </c>
    </row>
    <row r="27" spans="3:42" ht="17.25" customHeight="1" x14ac:dyDescent="0.35">
      <c r="C27" s="8">
        <f>IF(DAY(SepSun1)=1,IF(AND(YEAR(SepSun1+15)=CalendarYear,MONTH(SepSun1+15)=9),SepSun1+15,""),IF(AND(YEAR(SepSun1+22)=CalendarYear,MONTH(SepSun1+22)=9),SepSun1+22,""))</f>
        <v>41533</v>
      </c>
      <c r="D27" s="8">
        <f>IF(DAY(SepSun1)=1,IF(AND(YEAR(SepSun1+16)=CalendarYear,MONTH(SepSun1+16)=9),SepSun1+16,""),IF(AND(YEAR(SepSun1+23)=CalendarYear,MONTH(SepSun1+23)=9),SepSun1+23,""))</f>
        <v>41534</v>
      </c>
      <c r="E27" s="8">
        <f>IF(DAY(SepSun1)=1,IF(AND(YEAR(SepSun1+17)=CalendarYear,MONTH(SepSun1+17)=9),SepSun1+17,""),IF(AND(YEAR(SepSun1+24)=CalendarYear,MONTH(SepSun1+24)=9),SepSun1+24,""))</f>
        <v>41535</v>
      </c>
      <c r="F27" s="8">
        <f>IF(DAY(SepSun1)=1,IF(AND(YEAR(SepSun1+18)=CalendarYear,MONTH(SepSun1+18)=9),SepSun1+18,""),IF(AND(YEAR(SepSun1+25)=CalendarYear,MONTH(SepSun1+25)=9),SepSun1+25,""))</f>
        <v>41536</v>
      </c>
      <c r="G27" s="8">
        <f>IF(DAY(SepSun1)=1,IF(AND(YEAR(SepSun1+19)=CalendarYear,MONTH(SepSun1+19)=9),SepSun1+19,""),IF(AND(YEAR(SepSun1+26)=CalendarYear,MONTH(SepSun1+26)=9),SepSun1+26,""))</f>
        <v>41537</v>
      </c>
      <c r="H27" s="8">
        <f>IF(DAY(SepSun1)=1,IF(AND(YEAR(SepSun1+20)=CalendarYear,MONTH(SepSun1+20)=9),SepSun1+20,""),IF(AND(YEAR(SepSun1+27)=CalendarYear,MONTH(SepSun1+27)=9),SepSun1+27,""))</f>
        <v>41538</v>
      </c>
      <c r="I27" s="8">
        <f>IF(DAY(SepSun1)=1,IF(AND(YEAR(SepSun1+21)=CalendarYear,MONTH(SepSun1+21)=9),SepSun1+21,""),IF(AND(YEAR(SepSun1+28)=CalendarYear,MONTH(SepSun1+28)=9),SepSun1+28,""))</f>
        <v>41539</v>
      </c>
      <c r="J27" s="9"/>
      <c r="K27" s="5"/>
      <c r="L27" s="8">
        <f>IF(DAY(OctSun1)=1,IF(AND(YEAR(OctSun1+15)=CalendarYear,MONTH(OctSun1+15)=10),OctSun1+15,""),IF(AND(YEAR(OctSun1+22)=CalendarYear,MONTH(OctSun1+22)=10),OctSun1+22,""))</f>
        <v>41568</v>
      </c>
      <c r="M27" s="8">
        <f>IF(DAY(OctSun1)=1,IF(AND(YEAR(OctSun1+16)=CalendarYear,MONTH(OctSun1+16)=10),OctSun1+16,""),IF(AND(YEAR(OctSun1+23)=CalendarYear,MONTH(OctSun1+23)=10),OctSun1+23,""))</f>
        <v>41569</v>
      </c>
      <c r="N27" s="8">
        <f>IF(DAY(OctSun1)=1,IF(AND(YEAR(OctSun1+17)=CalendarYear,MONTH(OctSun1+17)=10),OctSun1+17,""),IF(AND(YEAR(OctSun1+24)=CalendarYear,MONTH(OctSun1+24)=10),OctSun1+24,""))</f>
        <v>41570</v>
      </c>
      <c r="O27" s="8">
        <f>IF(DAY(OctSun1)=1,IF(AND(YEAR(OctSun1+18)=CalendarYear,MONTH(OctSun1+18)=10),OctSun1+18,""),IF(AND(YEAR(OctSun1+25)=CalendarYear,MONTH(OctSun1+25)=10),OctSun1+25,""))</f>
        <v>41571</v>
      </c>
      <c r="P27" s="8">
        <f>IF(DAY(OctSun1)=1,IF(AND(YEAR(OctSun1+19)=CalendarYear,MONTH(OctSun1+19)=10),OctSun1+19,""),IF(AND(YEAR(OctSun1+26)=CalendarYear,MONTH(OctSun1+26)=10),OctSun1+26,""))</f>
        <v>41572</v>
      </c>
      <c r="Q27" s="8">
        <f>IF(DAY(OctSun1)=1,IF(AND(YEAR(OctSun1+20)=CalendarYear,MONTH(OctSun1+20)=10),OctSun1+20,""),IF(AND(YEAR(OctSun1+27)=CalendarYear,MONTH(OctSun1+27)=10),OctSun1+27,""))</f>
        <v>41573</v>
      </c>
      <c r="R27" s="8">
        <f>IF(DAY(OctSun1)=1,IF(AND(YEAR(OctSun1+21)=CalendarYear,MONTH(OctSun1+21)=10),OctSun1+21,""),IF(AND(YEAR(OctSun1+28)=CalendarYear,MONTH(OctSun1+28)=10),OctSun1+28,""))</f>
        <v>41574</v>
      </c>
      <c r="S27" s="9"/>
      <c r="T27" s="5"/>
      <c r="U27" s="8">
        <f>IF(DAY(NovSun1)=1,IF(AND(YEAR(NovSun1+15)=CalendarYear,MONTH(NovSun1+15)=11),NovSun1+15,""),IF(AND(YEAR(NovSun1+22)=CalendarYear,MONTH(NovSun1+22)=11),NovSun1+22,""))</f>
        <v>41596</v>
      </c>
      <c r="V27" s="8">
        <f>IF(DAY(NovSun1)=1,IF(AND(YEAR(NovSun1+16)=CalendarYear,MONTH(NovSun1+16)=11),NovSun1+16,""),IF(AND(YEAR(NovSun1+23)=CalendarYear,MONTH(NovSun1+23)=11),NovSun1+23,""))</f>
        <v>41597</v>
      </c>
      <c r="W27" s="8">
        <f>IF(DAY(NovSun1)=1,IF(AND(YEAR(NovSun1+17)=CalendarYear,MONTH(NovSun1+17)=11),NovSun1+17,""),IF(AND(YEAR(NovSun1+24)=CalendarYear,MONTH(NovSun1+24)=11),NovSun1+24,""))</f>
        <v>41598</v>
      </c>
      <c r="X27" s="8">
        <f>IF(DAY(NovSun1)=1,IF(AND(YEAR(NovSun1+18)=CalendarYear,MONTH(NovSun1+18)=11),NovSun1+18,""),IF(AND(YEAR(NovSun1+25)=CalendarYear,MONTH(NovSun1+25)=11),NovSun1+25,""))</f>
        <v>41599</v>
      </c>
      <c r="Y27" s="8">
        <f>IF(DAY(NovSun1)=1,IF(AND(YEAR(NovSun1+19)=CalendarYear,MONTH(NovSun1+19)=11),NovSun1+19,""),IF(AND(YEAR(NovSun1+26)=CalendarYear,MONTH(NovSun1+26)=11),NovSun1+26,""))</f>
        <v>41600</v>
      </c>
      <c r="Z27" s="8">
        <f>IF(DAY(NovSun1)=1,IF(AND(YEAR(NovSun1+20)=CalendarYear,MONTH(NovSun1+20)=11),NovSun1+20,""),IF(AND(YEAR(NovSun1+27)=CalendarYear,MONTH(NovSun1+27)=11),NovSun1+27,""))</f>
        <v>41601</v>
      </c>
      <c r="AA27" s="8">
        <f>IF(DAY(NovSun1)=1,IF(AND(YEAR(NovSun1+21)=CalendarYear,MONTH(NovSun1+21)=11),NovSun1+21,""),IF(AND(YEAR(NovSun1+28)=CalendarYear,MONTH(NovSun1+28)=11),NovSun1+28,""))</f>
        <v>41602</v>
      </c>
      <c r="AB27" s="9"/>
      <c r="AC27" s="5"/>
      <c r="AD27" s="8">
        <f>IF(DAY(DecSun1)=1,IF(AND(YEAR(DecSun1+15)=CalendarYear,MONTH(DecSun1+15)=12),DecSun1+15,""),IF(AND(YEAR(DecSun1+22)=CalendarYear,MONTH(DecSun1+22)=12),DecSun1+22,""))</f>
        <v>41624</v>
      </c>
      <c r="AE27" s="8">
        <f>IF(DAY(DecSun1)=1,IF(AND(YEAR(DecSun1+16)=CalendarYear,MONTH(DecSun1+16)=12),DecSun1+16,""),IF(AND(YEAR(DecSun1+23)=CalendarYear,MONTH(DecSun1+23)=12),DecSun1+23,""))</f>
        <v>41625</v>
      </c>
      <c r="AF27" s="8">
        <f>IF(DAY(DecSun1)=1,IF(AND(YEAR(DecSun1+17)=CalendarYear,MONTH(DecSun1+17)=12),DecSun1+17,""),IF(AND(YEAR(DecSun1+24)=CalendarYear,MONTH(DecSun1+24)=12),DecSun1+24,""))</f>
        <v>41626</v>
      </c>
      <c r="AG27" s="8">
        <f>IF(DAY(DecSun1)=1,IF(AND(YEAR(DecSun1+18)=CalendarYear,MONTH(DecSun1+18)=12),DecSun1+18,""),IF(AND(YEAR(DecSun1+25)=CalendarYear,MONTH(DecSun1+25)=12),DecSun1+25,""))</f>
        <v>41627</v>
      </c>
      <c r="AH27" s="8">
        <f>IF(DAY(DecSun1)=1,IF(AND(YEAR(DecSun1+19)=CalendarYear,MONTH(DecSun1+19)=12),DecSun1+19,""),IF(AND(YEAR(DecSun1+26)=CalendarYear,MONTH(DecSun1+26)=12),DecSun1+26,""))</f>
        <v>41628</v>
      </c>
      <c r="AI27" s="8">
        <f>IF(DAY(DecSun1)=1,IF(AND(YEAR(DecSun1+20)=CalendarYear,MONTH(DecSun1+20)=12),DecSun1+20,""),IF(AND(YEAR(DecSun1+27)=CalendarYear,MONTH(DecSun1+27)=12),DecSun1+27,""))</f>
        <v>41629</v>
      </c>
      <c r="AJ27" s="8">
        <f>IF(DAY(DecSun1)=1,IF(AND(YEAR(DecSun1+21)=CalendarYear,MONTH(DecSun1+21)=12),DecSun1+21,""),IF(AND(YEAR(DecSun1+28)=CalendarYear,MONTH(DecSun1+28)=12),DecSun1+28,""))</f>
        <v>41630</v>
      </c>
      <c r="AL27" s="14"/>
      <c r="AM27" s="14"/>
      <c r="AN27" s="14"/>
      <c r="AO27" s="14"/>
      <c r="AP27" s="14"/>
    </row>
    <row r="28" spans="3:42" x14ac:dyDescent="0.2">
      <c r="C28" s="8">
        <f>IF(DAY(SepSun1)=1,IF(AND(YEAR(SepSun1+22)=CalendarYear,MONTH(SepSun1+22)=9),SepSun1+22,""),IF(AND(YEAR(SepSun1+29)=CalendarYear,MONTH(SepSun1+29)=9),SepSun1+29,""))</f>
        <v>41540</v>
      </c>
      <c r="D28" s="8">
        <f>IF(DAY(SepSun1)=1,IF(AND(YEAR(SepSun1+23)=CalendarYear,MONTH(SepSun1+23)=9),SepSun1+23,""),IF(AND(YEAR(SepSun1+30)=CalendarYear,MONTH(SepSun1+30)=9),SepSun1+30,""))</f>
        <v>41541</v>
      </c>
      <c r="E28" s="8">
        <f>IF(DAY(SepSun1)=1,IF(AND(YEAR(SepSun1+24)=CalendarYear,MONTH(SepSun1+24)=9),SepSun1+24,""),IF(AND(YEAR(SepSun1+31)=CalendarYear,MONTH(SepSun1+31)=9),SepSun1+31,""))</f>
        <v>41542</v>
      </c>
      <c r="F28" s="8">
        <f>IF(DAY(SepSun1)=1,IF(AND(YEAR(SepSun1+25)=CalendarYear,MONTH(SepSun1+25)=9),SepSun1+25,""),IF(AND(YEAR(SepSun1+32)=CalendarYear,MONTH(SepSun1+32)=9),SepSun1+32,""))</f>
        <v>41543</v>
      </c>
      <c r="G28" s="8">
        <f>IF(DAY(SepSun1)=1,IF(AND(YEAR(SepSun1+26)=CalendarYear,MONTH(SepSun1+26)=9),SepSun1+26,""),IF(AND(YEAR(SepSun1+33)=CalendarYear,MONTH(SepSun1+33)=9),SepSun1+33,""))</f>
        <v>41544</v>
      </c>
      <c r="H28" s="8">
        <f>IF(DAY(SepSun1)=1,IF(AND(YEAR(SepSun1+27)=CalendarYear,MONTH(SepSun1+27)=9),SepSun1+27,""),IF(AND(YEAR(SepSun1+34)=CalendarYear,MONTH(SepSun1+34)=9),SepSun1+34,""))</f>
        <v>41545</v>
      </c>
      <c r="I28" s="8">
        <f>IF(DAY(SepSun1)=1,IF(AND(YEAR(SepSun1+28)=CalendarYear,MONTH(SepSun1+28)=9),SepSun1+28,""),IF(AND(YEAR(SepSun1+35)=CalendarYear,MONTH(SepSun1+35)=9),SepSun1+35,""))</f>
        <v>41546</v>
      </c>
      <c r="J28" s="9"/>
      <c r="K28" s="5"/>
      <c r="L28" s="8">
        <f>IF(DAY(OctSun1)=1,IF(AND(YEAR(OctSun1+22)=CalendarYear,MONTH(OctSun1+22)=10),OctSun1+22,""),IF(AND(YEAR(OctSun1+29)=CalendarYear,MONTH(OctSun1+29)=10),OctSun1+29,""))</f>
        <v>41575</v>
      </c>
      <c r="M28" s="8">
        <f>IF(DAY(OctSun1)=1,IF(AND(YEAR(OctSun1+23)=CalendarYear,MONTH(OctSun1+23)=10),OctSun1+23,""),IF(AND(YEAR(OctSun1+30)=CalendarYear,MONTH(OctSun1+30)=10),OctSun1+30,""))</f>
        <v>41576</v>
      </c>
      <c r="N28" s="8">
        <f>IF(DAY(OctSun1)=1,IF(AND(YEAR(OctSun1+24)=CalendarYear,MONTH(OctSun1+24)=10),OctSun1+24,""),IF(AND(YEAR(OctSun1+31)=CalendarYear,MONTH(OctSun1+31)=10),OctSun1+31,""))</f>
        <v>41577</v>
      </c>
      <c r="O28" s="8">
        <f>IF(DAY(OctSun1)=1,IF(AND(YEAR(OctSun1+25)=CalendarYear,MONTH(OctSun1+25)=10),OctSun1+25,""),IF(AND(YEAR(OctSun1+32)=CalendarYear,MONTH(OctSun1+32)=10),OctSun1+32,""))</f>
        <v>41578</v>
      </c>
      <c r="P28" s="8" t="str">
        <f>IF(DAY(OctSun1)=1,IF(AND(YEAR(OctSun1+26)=CalendarYear,MONTH(OctSun1+26)=10),OctSun1+26,""),IF(AND(YEAR(OctSun1+33)=CalendarYear,MONTH(OctSun1+33)=10),OctSun1+33,""))</f>
        <v/>
      </c>
      <c r="Q28" s="8" t="str">
        <f>IF(DAY(OctSun1)=1,IF(AND(YEAR(OctSun1+27)=CalendarYear,MONTH(OctSun1+27)=10),OctSun1+27,""),IF(AND(YEAR(OctSun1+34)=CalendarYear,MONTH(OctSun1+34)=10),OctSun1+34,""))</f>
        <v/>
      </c>
      <c r="R28" s="8" t="str">
        <f>IF(DAY(OctSun1)=1,IF(AND(YEAR(OctSun1+28)=CalendarYear,MONTH(OctSun1+28)=10),OctSun1+28,""),IF(AND(YEAR(OctSun1+35)=CalendarYear,MONTH(OctSun1+35)=10),OctSun1+35,""))</f>
        <v/>
      </c>
      <c r="S28" s="9"/>
      <c r="T28" s="5"/>
      <c r="U28" s="8">
        <f>IF(DAY(NovSun1)=1,IF(AND(YEAR(NovSun1+22)=CalendarYear,MONTH(NovSun1+22)=11),NovSun1+22,""),IF(AND(YEAR(NovSun1+29)=CalendarYear,MONTH(NovSun1+29)=11),NovSun1+29,""))</f>
        <v>41603</v>
      </c>
      <c r="V28" s="8">
        <f>IF(DAY(NovSun1)=1,IF(AND(YEAR(NovSun1+23)=CalendarYear,MONTH(NovSun1+23)=11),NovSun1+23,""),IF(AND(YEAR(NovSun1+30)=CalendarYear,MONTH(NovSun1+30)=11),NovSun1+30,""))</f>
        <v>41604</v>
      </c>
      <c r="W28" s="8">
        <f>IF(DAY(NovSun1)=1,IF(AND(YEAR(NovSun1+24)=CalendarYear,MONTH(NovSun1+24)=11),NovSun1+24,""),IF(AND(YEAR(NovSun1+31)=CalendarYear,MONTH(NovSun1+31)=11),NovSun1+31,""))</f>
        <v>41605</v>
      </c>
      <c r="X28" s="8">
        <f>IF(DAY(NovSun1)=1,IF(AND(YEAR(NovSun1+25)=CalendarYear,MONTH(NovSun1+25)=11),NovSun1+25,""),IF(AND(YEAR(NovSun1+32)=CalendarYear,MONTH(NovSun1+32)=11),NovSun1+32,""))</f>
        <v>41606</v>
      </c>
      <c r="Y28" s="8">
        <f>IF(DAY(NovSun1)=1,IF(AND(YEAR(NovSun1+26)=CalendarYear,MONTH(NovSun1+26)=11),NovSun1+26,""),IF(AND(YEAR(NovSun1+33)=CalendarYear,MONTH(NovSun1+33)=11),NovSun1+33,""))</f>
        <v>41607</v>
      </c>
      <c r="Z28" s="8">
        <f>IF(DAY(NovSun1)=1,IF(AND(YEAR(NovSun1+27)=CalendarYear,MONTH(NovSun1+27)=11),NovSun1+27,""),IF(AND(YEAR(NovSun1+34)=CalendarYear,MONTH(NovSun1+34)=11),NovSun1+34,""))</f>
        <v>41608</v>
      </c>
      <c r="AA28" s="8" t="str">
        <f>IF(DAY(NovSun1)=1,IF(AND(YEAR(NovSun1+28)=CalendarYear,MONTH(NovSun1+28)=11),NovSun1+28,""),IF(AND(YEAR(NovSun1+35)=CalendarYear,MONTH(NovSun1+35)=11),NovSun1+35,""))</f>
        <v/>
      </c>
      <c r="AB28" s="9"/>
      <c r="AC28" s="5"/>
      <c r="AD28" s="8">
        <f>IF(DAY(DecSun1)=1,IF(AND(YEAR(DecSun1+22)=CalendarYear,MONTH(DecSun1+22)=12),DecSun1+22,""),IF(AND(YEAR(DecSun1+29)=CalendarYear,MONTH(DecSun1+29)=12),DecSun1+29,""))</f>
        <v>41631</v>
      </c>
      <c r="AE28" s="8">
        <f>IF(DAY(DecSun1)=1,IF(AND(YEAR(DecSun1+23)=CalendarYear,MONTH(DecSun1+23)=12),DecSun1+23,""),IF(AND(YEAR(DecSun1+30)=CalendarYear,MONTH(DecSun1+30)=12),DecSun1+30,""))</f>
        <v>41632</v>
      </c>
      <c r="AF28" s="8">
        <f>IF(DAY(DecSun1)=1,IF(AND(YEAR(DecSun1+24)=CalendarYear,MONTH(DecSun1+24)=12),DecSun1+24,""),IF(AND(YEAR(DecSun1+31)=CalendarYear,MONTH(DecSun1+31)=12),DecSun1+31,""))</f>
        <v>41633</v>
      </c>
      <c r="AG28" s="8">
        <f>IF(DAY(DecSun1)=1,IF(AND(YEAR(DecSun1+25)=CalendarYear,MONTH(DecSun1+25)=12),DecSun1+25,""),IF(AND(YEAR(DecSun1+32)=CalendarYear,MONTH(DecSun1+32)=12),DecSun1+32,""))</f>
        <v>41634</v>
      </c>
      <c r="AH28" s="8">
        <f>IF(DAY(DecSun1)=1,IF(AND(YEAR(DecSun1+26)=CalendarYear,MONTH(DecSun1+26)=12),DecSun1+26,""),IF(AND(YEAR(DecSun1+33)=CalendarYear,MONTH(DecSun1+33)=12),DecSun1+33,""))</f>
        <v>41635</v>
      </c>
      <c r="AI28" s="8">
        <f>IF(DAY(DecSun1)=1,IF(AND(YEAR(DecSun1+27)=CalendarYear,MONTH(DecSun1+27)=12),DecSun1+27,""),IF(AND(YEAR(DecSun1+34)=CalendarYear,MONTH(DecSun1+34)=12),DecSun1+34,""))</f>
        <v>41636</v>
      </c>
      <c r="AJ28" s="8">
        <f>IF(DAY(DecSun1)=1,IF(AND(YEAR(DecSun1+28)=CalendarYear,MONTH(DecSun1+28)=12),DecSun1+28,""),IF(AND(YEAR(DecSun1+35)=CalendarYear,MONTH(DecSun1+35)=12),DecSun1+35,""))</f>
        <v>41637</v>
      </c>
    </row>
    <row r="29" spans="3:42" x14ac:dyDescent="0.2">
      <c r="C29" s="8">
        <f>IF(DAY(SepSun1)=1,IF(AND(YEAR(SepSun1+29)=CalendarYear,MONTH(SepSun1+29)=9),SepSun1+29,""),IF(AND(YEAR(SepSun1+36)=CalendarYear,MONTH(SepSun1+36)=9),SepSun1+36,""))</f>
        <v>41547</v>
      </c>
      <c r="D29" s="8" t="str">
        <f>IF(DAY(SepSun1)=1,IF(AND(YEAR(SepSun1+30)=CalendarYear,MONTH(SepSun1+30)=9),SepSun1+30,""),IF(AND(YEAR(SepSun1+37)=CalendarYear,MONTH(SepSun1+37)=9),SepSun1+37,""))</f>
        <v/>
      </c>
      <c r="E29" s="8" t="str">
        <f>IF(DAY(SepSun1)=1,IF(AND(YEAR(SepSun1+31)=CalendarYear,MONTH(SepSun1+31)=9),SepSun1+31,""),IF(AND(YEAR(SepSun1+38)=CalendarYear,MONTH(SepSun1+38)=9),SepSun1+38,""))</f>
        <v/>
      </c>
      <c r="F29" s="8" t="str">
        <f>IF(DAY(SepSun1)=1,IF(AND(YEAR(SepSun1+32)=CalendarYear,MONTH(SepSun1+32)=9),SepSun1+32,""),IF(AND(YEAR(SepSun1+39)=CalendarYear,MONTH(SepSun1+39)=9),SepSun1+39,""))</f>
        <v/>
      </c>
      <c r="G29" s="8" t="str">
        <f>IF(DAY(SepSun1)=1,IF(AND(YEAR(SepSun1+33)=CalendarYear,MONTH(SepSun1+33)=9),SepSun1+33,""),IF(AND(YEAR(SepSun1+40)=CalendarYear,MONTH(SepSun1+40)=9),SepSun1+40,""))</f>
        <v/>
      </c>
      <c r="H29" s="8" t="str">
        <f>IF(DAY(SepSun1)=1,IF(AND(YEAR(SepSun1+34)=CalendarYear,MONTH(SepSun1+34)=9),SepSun1+34,""),IF(AND(YEAR(SepSun1+41)=CalendarYear,MONTH(SepSun1+41)=9),SepSun1+41,""))</f>
        <v/>
      </c>
      <c r="I29" s="8" t="str">
        <f>IF(DAY(SepSun1)=1,IF(AND(YEAR(SepSun1+35)=CalendarYear,MONTH(SepSun1+35)=9),SepSun1+35,""),IF(AND(YEAR(SepSun1+42)=CalendarYear,MONTH(SepSun1+42)=9),SepSun1+42,""))</f>
        <v/>
      </c>
      <c r="J29" s="9"/>
      <c r="K29" s="5"/>
      <c r="L29" s="8" t="str">
        <f>IF(DAY(OctSun1)=1,IF(AND(YEAR(OctSun1+29)=CalendarYear,MONTH(OctSun1+29)=10),OctSun1+29,""),IF(AND(YEAR(OctSun1+36)=CalendarYear,MONTH(OctSun1+36)=10),OctSun1+36,""))</f>
        <v/>
      </c>
      <c r="M29" s="8" t="str">
        <f>IF(DAY(OctSun1)=1,IF(AND(YEAR(OctSun1+30)=CalendarYear,MONTH(OctSun1+30)=10),OctSun1+30,""),IF(AND(YEAR(OctSun1+37)=CalendarYear,MONTH(OctSun1+37)=10),OctSun1+37,""))</f>
        <v/>
      </c>
      <c r="N29" s="8" t="str">
        <f>IF(DAY(OctSun1)=1,IF(AND(YEAR(OctSun1+31)=CalendarYear,MONTH(OctSun1+31)=10),OctSun1+31,""),IF(AND(YEAR(OctSun1+38)=CalendarYear,MONTH(OctSun1+38)=10),OctSun1+38,""))</f>
        <v/>
      </c>
      <c r="O29" s="8" t="str">
        <f>IF(DAY(OctSun1)=1,IF(AND(YEAR(OctSun1+32)=CalendarYear,MONTH(OctSun1+32)=10),OctSun1+32,""),IF(AND(YEAR(OctSun1+39)=CalendarYear,MONTH(OctSun1+39)=10),OctSun1+39,""))</f>
        <v/>
      </c>
      <c r="P29" s="8" t="str">
        <f>IF(DAY(OctSun1)=1,IF(AND(YEAR(OctSun1+33)=CalendarYear,MONTH(OctSun1+33)=10),OctSun1+33,""),IF(AND(YEAR(OctSun1+40)=CalendarYear,MONTH(OctSun1+40)=10),OctSun1+40,""))</f>
        <v/>
      </c>
      <c r="Q29" s="8" t="str">
        <f>IF(DAY(OctSun1)=1,IF(AND(YEAR(OctSun1+34)=CalendarYear,MONTH(OctSun1+34)=10),OctSun1+34,""),IF(AND(YEAR(OctSun1+41)=CalendarYear,MONTH(OctSun1+41)=10),OctSun1+41,""))</f>
        <v/>
      </c>
      <c r="R29" s="8" t="str">
        <f>IF(DAY(OctSun1)=1,IF(AND(YEAR(OctSun1+35)=CalendarYear,MONTH(OctSun1+35)=10),OctSun1+35,""),IF(AND(YEAR(OctSun1+42)=CalendarYear,MONTH(OctSun1+42)=10),OctSun1+42,""))</f>
        <v/>
      </c>
      <c r="S29" s="9"/>
      <c r="T29" s="5"/>
      <c r="U29" s="8" t="str">
        <f>IF(DAY(NovSun1)=1,IF(AND(YEAR(NovSun1+29)=CalendarYear,MONTH(NovSun1+29)=11),NovSun1+29,""),IF(AND(YEAR(NovSun1+36)=CalendarYear,MONTH(NovSun1+36)=11),NovSun1+36,""))</f>
        <v/>
      </c>
      <c r="V29" s="8" t="str">
        <f>IF(DAY(NovSun1)=1,IF(AND(YEAR(NovSun1+30)=CalendarYear,MONTH(NovSun1+30)=11),NovSun1+30,""),IF(AND(YEAR(NovSun1+37)=CalendarYear,MONTH(NovSun1+37)=11),NovSun1+37,""))</f>
        <v/>
      </c>
      <c r="W29" s="8" t="str">
        <f>IF(DAY(NovSun1)=1,IF(AND(YEAR(NovSun1+31)=CalendarYear,MONTH(NovSun1+31)=11),NovSun1+31,""),IF(AND(YEAR(NovSun1+38)=CalendarYear,MONTH(NovSun1+38)=11),NovSun1+38,""))</f>
        <v/>
      </c>
      <c r="X29" s="8" t="str">
        <f>IF(DAY(NovSun1)=1,IF(AND(YEAR(NovSun1+32)=CalendarYear,MONTH(NovSun1+32)=11),NovSun1+32,""),IF(AND(YEAR(NovSun1+39)=CalendarYear,MONTH(NovSun1+39)=11),NovSun1+39,""))</f>
        <v/>
      </c>
      <c r="Y29" s="8" t="str">
        <f>IF(DAY(NovSun1)=1,IF(AND(YEAR(NovSun1+33)=CalendarYear,MONTH(NovSun1+33)=11),NovSun1+33,""),IF(AND(YEAR(NovSun1+40)=CalendarYear,MONTH(NovSun1+40)=11),NovSun1+40,""))</f>
        <v/>
      </c>
      <c r="Z29" s="8" t="str">
        <f>IF(DAY(NovSun1)=1,IF(AND(YEAR(NovSun1+34)=CalendarYear,MONTH(NovSun1+34)=11),NovSun1+34,""),IF(AND(YEAR(NovSun1+41)=CalendarYear,MONTH(NovSun1+41)=11),NovSun1+41,""))</f>
        <v/>
      </c>
      <c r="AA29" s="8" t="str">
        <f>IF(DAY(NovSun1)=1,IF(AND(YEAR(NovSun1+35)=CalendarYear,MONTH(NovSun1+35)=11),NovSun1+35,""),IF(AND(YEAR(NovSun1+42)=CalendarYear,MONTH(NovSun1+42)=11),NovSun1+42,""))</f>
        <v/>
      </c>
      <c r="AB29" s="9"/>
      <c r="AC29" s="5"/>
      <c r="AD29" s="8">
        <f>IF(DAY(DecSun1)=1,IF(AND(YEAR(DecSun1+29)=CalendarYear,MONTH(DecSun1+29)=12),DecSun1+29,""),IF(AND(YEAR(DecSun1+36)=CalendarYear,MONTH(DecSun1+36)=12),DecSun1+36,""))</f>
        <v>41638</v>
      </c>
      <c r="AE29" s="8">
        <f>IF(DAY(DecSun1)=1,IF(AND(YEAR(DecSun1+30)=CalendarYear,MONTH(DecSun1+30)=12),DecSun1+30,""),IF(AND(YEAR(DecSun1+37)=CalendarYear,MONTH(DecSun1+37)=12),DecSun1+37,""))</f>
        <v>41639</v>
      </c>
      <c r="AF29" s="8" t="str">
        <f>IF(DAY(DecSun1)=1,IF(AND(YEAR(DecSun1+31)=CalendarYear,MONTH(DecSun1+31)=12),DecSun1+31,""),IF(AND(YEAR(DecSun1+38)=CalendarYear,MONTH(DecSun1+38)=12),DecSun1+38,""))</f>
        <v/>
      </c>
      <c r="AG29" s="8" t="str">
        <f>IF(DAY(DecSun1)=1,IF(AND(YEAR(DecSun1+32)=CalendarYear,MONTH(DecSun1+32)=12),DecSun1+32,""),IF(AND(YEAR(DecSun1+39)=CalendarYear,MONTH(DecSun1+39)=12),DecSun1+39,""))</f>
        <v/>
      </c>
      <c r="AH29" s="8" t="str">
        <f>IF(DAY(DecSun1)=1,IF(AND(YEAR(DecSun1+33)=CalendarYear,MONTH(DecSun1+33)=12),DecSun1+33,""),IF(AND(YEAR(DecSun1+40)=CalendarYear,MONTH(DecSun1+40)=12),DecSun1+40,""))</f>
        <v/>
      </c>
      <c r="AI29" s="8" t="str">
        <f>IF(DAY(DecSun1)=1,IF(AND(YEAR(DecSun1+34)=CalendarYear,MONTH(DecSun1+34)=12),DecSun1+34,""),IF(AND(YEAR(DecSun1+41)=CalendarYear,MONTH(DecSun1+41)=12),DecSun1+41,""))</f>
        <v/>
      </c>
      <c r="AJ29" s="8" t="str">
        <f>IF(DAY(DecSun1)=1,IF(AND(YEAR(DecSun1+35)=CalendarYear,MONTH(DecSun1+35)=12),DecSun1+35,""),IF(AND(YEAR(DecSun1+42)=CalendarYear,MONTH(DecSun1+42)=12),DecSun1+42,""))</f>
        <v/>
      </c>
    </row>
    <row r="30" spans="3:42" x14ac:dyDescent="0.2">
      <c r="C30" s="2"/>
      <c r="D30" s="2"/>
      <c r="E30" s="2"/>
      <c r="F30" s="2"/>
      <c r="G30" s="2"/>
      <c r="H30" s="2"/>
      <c r="I30" s="2"/>
      <c r="J30" s="2"/>
      <c r="K30" s="1"/>
      <c r="L30" s="1"/>
      <c r="M30" s="1"/>
      <c r="N30" s="1"/>
      <c r="O30" s="1"/>
      <c r="P30" s="1"/>
      <c r="Q30" s="1"/>
      <c r="R30" s="1"/>
      <c r="S30" s="1"/>
    </row>
  </sheetData>
  <mergeCells count="15">
    <mergeCell ref="AL27:AP27"/>
    <mergeCell ref="C2:AD2"/>
    <mergeCell ref="AE2:AI2"/>
    <mergeCell ref="C22:I22"/>
    <mergeCell ref="L22:R22"/>
    <mergeCell ref="U22:AA22"/>
    <mergeCell ref="AD22:AJ22"/>
    <mergeCell ref="C4:I4"/>
    <mergeCell ref="L4:R4"/>
    <mergeCell ref="U4:AA4"/>
    <mergeCell ref="AD4:AJ4"/>
    <mergeCell ref="C13:I13"/>
    <mergeCell ref="L13:R13"/>
    <mergeCell ref="U13:AA13"/>
    <mergeCell ref="AD13:AJ13"/>
  </mergeCells>
  <conditionalFormatting sqref="C6:I11 L6:R11 U6:AA11 AD6:AJ11 C15:I20 L15:R20 U15:AA20 AD15:AJ20 C24:I29 L24:R29 U24:AA29 AD24:AJ29">
    <cfRule type="expression" dxfId="0" priority="1">
      <formula>VLOOKUP(C6,ImportantDates,1,FALSE)=C6</formula>
    </cfRule>
  </conditionalFormatting>
  <printOptions horizontalCentered="1"/>
  <pageMargins left="0.5" right="0.5" top="0.75" bottom="0.75" header="0.3" footer="0.3"/>
  <pageSetup scale="91" orientation="portrait" verticalDpi="300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1</xdr:row>
                    <xdr:rowOff>85725</xdr:rowOff>
                  </from>
                  <to>
                    <xdr:col>35</xdr:col>
                    <xdr:colOff>133350</xdr:colOff>
                    <xdr:row>1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EEE6BDA-63BA-4EE8-B80F-63EC690A98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tony</vt:lpstr>
      <vt:lpstr>CalendarYear</vt:lpstr>
      <vt:lpstr>tony!Print_Area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2013-05-02T05:57:28Z</dcterms:created>
  <dcterms:modified xsi:type="dcterms:W3CDTF">2013-05-02T05:58:29Z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TC025506549991</vt:lpwstr>
  </property>
</Properties>
</file>